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chartsheets/sheet1.xml" ContentType="application/vnd.openxmlformats-officedocument.spreadsheetml.chartsheet+xml"/>
  <Override PartName="/xl/chartsheets/sheet2.xml" ContentType="application/vnd.openxmlformats-officedocument.spreadsheetml.chartsheet+xml"/>
  <Override PartName="/xl/chartsheets/sheet3.xml" ContentType="application/vnd.openxmlformats-officedocument.spreadsheetml.chart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autoCompressPictures="0" defaultThemeVersion="153222"/>
  <mc:AlternateContent xmlns:mc="http://schemas.openxmlformats.org/markup-compatibility/2006">
    <mc:Choice Requires="x15">
      <x15ac:absPath xmlns:x15ac="http://schemas.microsoft.com/office/spreadsheetml/2010/11/ac" url="C:\Users\besmira.hoxha\Desktop\Ekstremizmi\"/>
    </mc:Choice>
  </mc:AlternateContent>
  <bookViews>
    <workbookView xWindow="0" yWindow="0" windowWidth="23295" windowHeight="11085" tabRatio="821"/>
  </bookViews>
  <sheets>
    <sheet name="Kostimi i Planit të Veprimit" sheetId="2" r:id="rId1"/>
    <sheet name="Qëllimi i Politikave" sheetId="19" r:id="rId2"/>
    <sheet name="Nevojat Kapitale" sheetId="18" r:id="rId3"/>
    <sheet name="Grafiku i Kostove" sheetId="14" r:id="rId4"/>
    <sheet name="Grafiku-Ndarja e kostove" sheetId="15" r:id="rId5"/>
    <sheet name="Grafiku i Qëllimeve të Politika" sheetId="16" r:id="rId6"/>
  </sheets>
  <externalReferences>
    <externalReference r:id="rId7"/>
  </externalReferences>
  <definedNames>
    <definedName name="_xlnm._FilterDatabase" localSheetId="0" hidden="1">'Kostimi i Planit të Veprimit'!$A$9:$AO$9</definedName>
    <definedName name="_Hlk14952534" localSheetId="2">'Nevojat Kapitale'!$C$10</definedName>
  </definedNames>
  <calcPr calcId="162913"/>
</workbook>
</file>

<file path=xl/calcChain.xml><?xml version="1.0" encoding="utf-8"?>
<calcChain xmlns="http://schemas.openxmlformats.org/spreadsheetml/2006/main">
  <c r="P29" i="19" l="1"/>
  <c r="P22" i="19"/>
  <c r="L23" i="19"/>
  <c r="L22" i="19"/>
  <c r="I32" i="19"/>
  <c r="I31" i="19"/>
  <c r="I30" i="19"/>
  <c r="H22" i="19"/>
  <c r="I24" i="19"/>
  <c r="I23" i="19"/>
  <c r="X40" i="2"/>
  <c r="X19" i="2"/>
  <c r="I85" i="2" l="1"/>
  <c r="I52" i="2"/>
  <c r="I44" i="2"/>
  <c r="I127" i="2"/>
  <c r="AG126" i="2"/>
  <c r="AG125" i="2"/>
  <c r="AG115" i="2"/>
  <c r="AG116" i="2"/>
  <c r="AG117" i="2"/>
  <c r="AG118" i="2"/>
  <c r="AG119" i="2"/>
  <c r="AG120" i="2"/>
  <c r="AG121" i="2"/>
  <c r="J52" i="2"/>
  <c r="L52" i="2"/>
  <c r="M52" i="2"/>
  <c r="O52" i="2"/>
  <c r="P52" i="2"/>
  <c r="R52" i="2"/>
  <c r="S52" i="2"/>
  <c r="AE52" i="2"/>
  <c r="AF52" i="2"/>
  <c r="M44" i="2"/>
  <c r="I86" i="2" l="1"/>
  <c r="AB51" i="2"/>
  <c r="AA51" i="2"/>
  <c r="AC51" i="2" s="1"/>
  <c r="X51" i="2"/>
  <c r="AB50" i="2"/>
  <c r="AA50" i="2"/>
  <c r="X50" i="2"/>
  <c r="AB49" i="2"/>
  <c r="AA49" i="2"/>
  <c r="X49" i="2"/>
  <c r="AB48" i="2"/>
  <c r="AA48" i="2"/>
  <c r="AC48" i="2" s="1"/>
  <c r="X48" i="2"/>
  <c r="U48" i="2"/>
  <c r="AD51" i="2"/>
  <c r="AG51" i="2" s="1"/>
  <c r="AD50" i="2"/>
  <c r="AG50" i="2" s="1"/>
  <c r="AD49" i="2"/>
  <c r="AG49" i="2" s="1"/>
  <c r="AD48" i="2"/>
  <c r="Y48" i="2"/>
  <c r="Y49" i="2"/>
  <c r="Z49" i="2" s="1"/>
  <c r="Y50" i="2"/>
  <c r="Y51" i="2"/>
  <c r="V48" i="2"/>
  <c r="U49" i="2"/>
  <c r="V49" i="2"/>
  <c r="U50" i="2"/>
  <c r="V50" i="2"/>
  <c r="U51" i="2"/>
  <c r="V51" i="2"/>
  <c r="U47" i="2"/>
  <c r="T51" i="2"/>
  <c r="T50" i="2"/>
  <c r="T49" i="2"/>
  <c r="T48" i="2"/>
  <c r="T47" i="2"/>
  <c r="Q51" i="2"/>
  <c r="Q50" i="2"/>
  <c r="Q49" i="2"/>
  <c r="Q48" i="2"/>
  <c r="Q47" i="2"/>
  <c r="N51" i="2"/>
  <c r="N50" i="2"/>
  <c r="N49" i="2"/>
  <c r="N48" i="2"/>
  <c r="N47" i="2"/>
  <c r="K48" i="2"/>
  <c r="K49" i="2"/>
  <c r="K50" i="2"/>
  <c r="K51" i="2"/>
  <c r="AD43" i="2"/>
  <c r="AA43" i="2"/>
  <c r="AB43" i="2"/>
  <c r="X43" i="2"/>
  <c r="AD42" i="2"/>
  <c r="AG42" i="2" s="1"/>
  <c r="U42" i="2"/>
  <c r="AB42" i="2"/>
  <c r="AA42" i="2"/>
  <c r="X42" i="2"/>
  <c r="AB40" i="2"/>
  <c r="AA40" i="2"/>
  <c r="AD40" i="2"/>
  <c r="AG40" i="2" s="1"/>
  <c r="AA19" i="2"/>
  <c r="AA27" i="2"/>
  <c r="AC27" i="2" s="1"/>
  <c r="AA37" i="2"/>
  <c r="AC37" i="2" s="1"/>
  <c r="X11" i="2"/>
  <c r="U40" i="2"/>
  <c r="AG41" i="2"/>
  <c r="AG43" i="2"/>
  <c r="AG21" i="2"/>
  <c r="AG22" i="2"/>
  <c r="AG23" i="2"/>
  <c r="AG24" i="2"/>
  <c r="AG25" i="2"/>
  <c r="AG26" i="2"/>
  <c r="AG27" i="2"/>
  <c r="AG28" i="2"/>
  <c r="AG29" i="2"/>
  <c r="AG30" i="2"/>
  <c r="AG31" i="2"/>
  <c r="AG32" i="2"/>
  <c r="AG33" i="2"/>
  <c r="AG34" i="2"/>
  <c r="AG35" i="2"/>
  <c r="AG36" i="2"/>
  <c r="AG37" i="2"/>
  <c r="AG38" i="2"/>
  <c r="AG39" i="2"/>
  <c r="AG20" i="2"/>
  <c r="AG17" i="2"/>
  <c r="AG18" i="2"/>
  <c r="AA26" i="2"/>
  <c r="AC26" i="2" s="1"/>
  <c r="AA25" i="2"/>
  <c r="AC25" i="2" s="1"/>
  <c r="AA24" i="2"/>
  <c r="AC24" i="2" s="1"/>
  <c r="AA23" i="2"/>
  <c r="AC23" i="2" s="1"/>
  <c r="AA22" i="2"/>
  <c r="AC22" i="2" s="1"/>
  <c r="AA18" i="2"/>
  <c r="AC18" i="2" s="1"/>
  <c r="X18" i="2"/>
  <c r="AA12" i="2"/>
  <c r="AB12" i="2"/>
  <c r="AA13" i="2"/>
  <c r="AB13" i="2"/>
  <c r="AA14" i="2"/>
  <c r="AB14" i="2"/>
  <c r="AA16" i="2"/>
  <c r="AC16" i="2" s="1"/>
  <c r="AA17" i="2"/>
  <c r="AC17" i="2" s="1"/>
  <c r="AB19" i="2"/>
  <c r="AA20" i="2"/>
  <c r="AC20" i="2" s="1"/>
  <c r="AA21" i="2"/>
  <c r="AC21" i="2" s="1"/>
  <c r="AA28" i="2"/>
  <c r="AC28" i="2" s="1"/>
  <c r="AA29" i="2"/>
  <c r="AC29" i="2" s="1"/>
  <c r="AA30" i="2"/>
  <c r="AC30" i="2" s="1"/>
  <c r="AA31" i="2"/>
  <c r="AC31" i="2" s="1"/>
  <c r="AA32" i="2"/>
  <c r="AC32" i="2" s="1"/>
  <c r="AA33" i="2"/>
  <c r="AC33" i="2" s="1"/>
  <c r="AA34" i="2"/>
  <c r="AC34" i="2" s="1"/>
  <c r="AA35" i="2"/>
  <c r="AC35" i="2" s="1"/>
  <c r="AA36" i="2"/>
  <c r="AC36" i="2" s="1"/>
  <c r="AA38" i="2"/>
  <c r="AC38" i="2" s="1"/>
  <c r="AA39" i="2"/>
  <c r="AC39" i="2" s="1"/>
  <c r="AD19" i="2"/>
  <c r="Y40" i="2"/>
  <c r="X41" i="2"/>
  <c r="Y41" i="2"/>
  <c r="Y42" i="2"/>
  <c r="Z42" i="2" s="1"/>
  <c r="Y43" i="2"/>
  <c r="V40" i="2"/>
  <c r="U41" i="2"/>
  <c r="V41" i="2"/>
  <c r="V42" i="2"/>
  <c r="U43" i="2"/>
  <c r="V43" i="2"/>
  <c r="J44" i="2"/>
  <c r="L44" i="2"/>
  <c r="O44" i="2"/>
  <c r="P44" i="2"/>
  <c r="R44" i="2"/>
  <c r="S44" i="2"/>
  <c r="AE44" i="2"/>
  <c r="AF44" i="2"/>
  <c r="T43" i="2"/>
  <c r="T42" i="2"/>
  <c r="T41" i="2"/>
  <c r="T40" i="2"/>
  <c r="Q43" i="2"/>
  <c r="Q42" i="2"/>
  <c r="Q41" i="2"/>
  <c r="Q40" i="2"/>
  <c r="N43" i="2"/>
  <c r="N42" i="2"/>
  <c r="N41" i="2"/>
  <c r="N40" i="2"/>
  <c r="K12" i="2"/>
  <c r="K13" i="2"/>
  <c r="K14" i="2"/>
  <c r="K15" i="2"/>
  <c r="K16" i="2"/>
  <c r="K17" i="2"/>
  <c r="K18" i="2"/>
  <c r="K19" i="2"/>
  <c r="K20" i="2"/>
  <c r="K21" i="2"/>
  <c r="K22" i="2"/>
  <c r="K23" i="2"/>
  <c r="K24" i="2"/>
  <c r="K25" i="2"/>
  <c r="K26" i="2"/>
  <c r="K27" i="2"/>
  <c r="K28" i="2"/>
  <c r="K29" i="2"/>
  <c r="K30" i="2"/>
  <c r="K31" i="2"/>
  <c r="K32" i="2"/>
  <c r="K33" i="2"/>
  <c r="K34" i="2"/>
  <c r="K35" i="2"/>
  <c r="K36" i="2"/>
  <c r="K37" i="2"/>
  <c r="K38" i="2"/>
  <c r="K39" i="2"/>
  <c r="K40" i="2"/>
  <c r="K41" i="2"/>
  <c r="K42" i="2"/>
  <c r="K43" i="2"/>
  <c r="K11" i="2"/>
  <c r="AC42" i="2" l="1"/>
  <c r="AC13" i="2"/>
  <c r="W51" i="2"/>
  <c r="Z43" i="2"/>
  <c r="Z40" i="2"/>
  <c r="AC19" i="2"/>
  <c r="AC43" i="2"/>
  <c r="AC49" i="2"/>
  <c r="AC14" i="2"/>
  <c r="AC12" i="2"/>
  <c r="Z51" i="2"/>
  <c r="Z48" i="2"/>
  <c r="AB52" i="2"/>
  <c r="W42" i="2"/>
  <c r="AH42" i="2" s="1"/>
  <c r="AC40" i="2"/>
  <c r="Z50" i="2"/>
  <c r="AD52" i="2"/>
  <c r="AG48" i="2"/>
  <c r="W48" i="2"/>
  <c r="AC50" i="2"/>
  <c r="W49" i="2"/>
  <c r="W50" i="2"/>
  <c r="K44" i="2"/>
  <c r="W43" i="2"/>
  <c r="AH43" i="2" s="1"/>
  <c r="W41" i="2"/>
  <c r="AA41" i="2" s="1"/>
  <c r="AC41" i="2" s="1"/>
  <c r="W40" i="2"/>
  <c r="Z41" i="2"/>
  <c r="AH50" i="2" l="1"/>
  <c r="AH48" i="2"/>
  <c r="AH51" i="2"/>
  <c r="AH41" i="2"/>
  <c r="AH49" i="2"/>
  <c r="AH40" i="2"/>
  <c r="AD11" i="2"/>
  <c r="Q7" i="19"/>
  <c r="S16" i="19"/>
  <c r="S15" i="19"/>
  <c r="S14" i="19"/>
  <c r="S8" i="19"/>
  <c r="S7" i="19"/>
  <c r="S6" i="19"/>
  <c r="S9" i="19" l="1"/>
  <c r="S17" i="19"/>
  <c r="S18" i="19" l="1"/>
  <c r="I107" i="2"/>
  <c r="U107" i="2" s="1"/>
  <c r="AA55" i="2"/>
  <c r="X55" i="2"/>
  <c r="U55" i="2"/>
  <c r="T55" i="2"/>
  <c r="Q55" i="2"/>
  <c r="N55" i="2"/>
  <c r="AA107" i="2"/>
  <c r="AC107" i="2" s="1"/>
  <c r="AD110" i="2"/>
  <c r="AG110" i="2" s="1"/>
  <c r="X110" i="2"/>
  <c r="U97" i="2"/>
  <c r="U98" i="2"/>
  <c r="U99" i="2"/>
  <c r="U100" i="2"/>
  <c r="U101" i="2"/>
  <c r="U102" i="2"/>
  <c r="U103" i="2"/>
  <c r="U104" i="2"/>
  <c r="U105" i="2"/>
  <c r="U106" i="2"/>
  <c r="U108" i="2"/>
  <c r="U109" i="2"/>
  <c r="U110" i="2"/>
  <c r="U96" i="2"/>
  <c r="AB102" i="2"/>
  <c r="V81" i="2"/>
  <c r="U118" i="2"/>
  <c r="U119" i="2"/>
  <c r="U120" i="2"/>
  <c r="U121" i="2"/>
  <c r="U117" i="2"/>
  <c r="U115" i="2"/>
  <c r="U116" i="2"/>
  <c r="U114" i="2"/>
  <c r="U56" i="2"/>
  <c r="U57" i="2"/>
  <c r="U58" i="2"/>
  <c r="U59" i="2"/>
  <c r="U60" i="2"/>
  <c r="U61" i="2"/>
  <c r="U62" i="2"/>
  <c r="U63" i="2"/>
  <c r="U64" i="2"/>
  <c r="U65" i="2"/>
  <c r="U66" i="2"/>
  <c r="U67" i="2"/>
  <c r="U68" i="2"/>
  <c r="U69" i="2"/>
  <c r="U70" i="2"/>
  <c r="U71" i="2"/>
  <c r="U72" i="2"/>
  <c r="U73" i="2"/>
  <c r="U74" i="2"/>
  <c r="U75" i="2"/>
  <c r="U76" i="2"/>
  <c r="U77" i="2"/>
  <c r="U78" i="2"/>
  <c r="U79" i="2"/>
  <c r="U80" i="2"/>
  <c r="U81" i="2"/>
  <c r="U82" i="2"/>
  <c r="U83" i="2"/>
  <c r="U84" i="2"/>
  <c r="U46" i="2"/>
  <c r="U52" i="2" s="1"/>
  <c r="G7" i="19" s="1"/>
  <c r="U12" i="2"/>
  <c r="U13" i="2"/>
  <c r="U14" i="2"/>
  <c r="U15" i="2"/>
  <c r="U16" i="2"/>
  <c r="U17" i="2"/>
  <c r="U18" i="2"/>
  <c r="U19" i="2"/>
  <c r="U20" i="2"/>
  <c r="U21" i="2"/>
  <c r="U22" i="2"/>
  <c r="U23" i="2"/>
  <c r="U24" i="2"/>
  <c r="U25" i="2"/>
  <c r="U26" i="2"/>
  <c r="U27" i="2"/>
  <c r="U28" i="2"/>
  <c r="U29" i="2"/>
  <c r="U30" i="2"/>
  <c r="U31" i="2"/>
  <c r="U32" i="2"/>
  <c r="U33" i="2"/>
  <c r="U34" i="2"/>
  <c r="U35" i="2"/>
  <c r="U36" i="2"/>
  <c r="U37" i="2"/>
  <c r="U38" i="2"/>
  <c r="U39" i="2"/>
  <c r="U11" i="2"/>
  <c r="N7" i="19"/>
  <c r="P7" i="19"/>
  <c r="Q6" i="19"/>
  <c r="J127" i="2"/>
  <c r="L127" i="2"/>
  <c r="M127" i="2"/>
  <c r="O127" i="2"/>
  <c r="P127" i="2"/>
  <c r="R127" i="2"/>
  <c r="S127" i="2"/>
  <c r="Y127" i="2"/>
  <c r="K16" i="19" s="1"/>
  <c r="AB127" i="2"/>
  <c r="N16" i="19" s="1"/>
  <c r="AD127" i="2"/>
  <c r="P16" i="19" s="1"/>
  <c r="AE127" i="2"/>
  <c r="Q16" i="19" s="1"/>
  <c r="AF127" i="2"/>
  <c r="AG127" i="2"/>
  <c r="R16" i="19" s="1"/>
  <c r="AH127" i="2"/>
  <c r="AG97" i="2"/>
  <c r="AG98" i="2"/>
  <c r="AG99" i="2"/>
  <c r="AG100" i="2"/>
  <c r="AG101" i="2"/>
  <c r="AG103" i="2"/>
  <c r="AG104" i="2"/>
  <c r="AG107" i="2"/>
  <c r="AG108" i="2"/>
  <c r="AG109" i="2"/>
  <c r="AG96" i="2"/>
  <c r="AD105" i="2"/>
  <c r="AG105" i="2" s="1"/>
  <c r="AA105" i="2"/>
  <c r="AC105" i="2" s="1"/>
  <c r="X105" i="2"/>
  <c r="Z105" i="2" s="1"/>
  <c r="X97" i="2"/>
  <c r="Y97" i="2"/>
  <c r="AA97" i="2"/>
  <c r="AC97" i="2" s="1"/>
  <c r="X98" i="2"/>
  <c r="Y98" i="2"/>
  <c r="AA98" i="2"/>
  <c r="AC98" i="2" s="1"/>
  <c r="X99" i="2"/>
  <c r="Y99" i="2"/>
  <c r="AA99" i="2"/>
  <c r="AC99" i="2" s="1"/>
  <c r="X100" i="2"/>
  <c r="Y100" i="2"/>
  <c r="AA100" i="2"/>
  <c r="AC100" i="2" s="1"/>
  <c r="X101" i="2"/>
  <c r="Y101" i="2"/>
  <c r="AA101" i="2"/>
  <c r="AC101" i="2" s="1"/>
  <c r="Y102" i="2"/>
  <c r="X103" i="2"/>
  <c r="Y103" i="2"/>
  <c r="AA103" i="2"/>
  <c r="AC103" i="2" s="1"/>
  <c r="X104" i="2"/>
  <c r="Y104" i="2"/>
  <c r="AA104" i="2"/>
  <c r="AC104" i="2" s="1"/>
  <c r="AA96" i="2"/>
  <c r="AC96" i="2" s="1"/>
  <c r="Y96" i="2"/>
  <c r="X96" i="2"/>
  <c r="X82" i="2"/>
  <c r="AG56" i="2"/>
  <c r="AG57" i="2"/>
  <c r="AG58" i="2"/>
  <c r="AG59" i="2"/>
  <c r="AG60" i="2"/>
  <c r="AG61" i="2"/>
  <c r="AG62" i="2"/>
  <c r="AG63" i="2"/>
  <c r="AG64" i="2"/>
  <c r="AG65" i="2"/>
  <c r="AG66" i="2"/>
  <c r="AG67" i="2"/>
  <c r="AG68" i="2"/>
  <c r="AG69" i="2"/>
  <c r="AG70" i="2"/>
  <c r="AG71" i="2"/>
  <c r="AG72" i="2"/>
  <c r="AG73" i="2"/>
  <c r="AG74" i="2"/>
  <c r="AG75" i="2"/>
  <c r="AG76" i="2"/>
  <c r="AG77" i="2"/>
  <c r="AG78" i="2"/>
  <c r="AG79" i="2"/>
  <c r="AG80" i="2"/>
  <c r="AG81" i="2"/>
  <c r="AG82" i="2"/>
  <c r="AG55" i="2"/>
  <c r="AG47" i="2"/>
  <c r="AG46" i="2"/>
  <c r="AG15" i="2"/>
  <c r="AG16" i="2"/>
  <c r="AG19" i="2"/>
  <c r="Z84" i="2"/>
  <c r="X56" i="2"/>
  <c r="Y56" i="2"/>
  <c r="X57" i="2"/>
  <c r="Y57" i="2"/>
  <c r="X58" i="2"/>
  <c r="Y58" i="2"/>
  <c r="X59" i="2"/>
  <c r="Y59" i="2"/>
  <c r="X60" i="2"/>
  <c r="Y60" i="2"/>
  <c r="X61" i="2"/>
  <c r="Y61" i="2"/>
  <c r="X62" i="2"/>
  <c r="Y62" i="2"/>
  <c r="X63" i="2"/>
  <c r="Y63" i="2"/>
  <c r="X64" i="2"/>
  <c r="Y64" i="2"/>
  <c r="X65" i="2"/>
  <c r="Y65" i="2"/>
  <c r="X66" i="2"/>
  <c r="Y66" i="2"/>
  <c r="X67" i="2"/>
  <c r="Y67" i="2"/>
  <c r="X68" i="2"/>
  <c r="Y68" i="2"/>
  <c r="X69" i="2"/>
  <c r="Y69" i="2"/>
  <c r="X70" i="2"/>
  <c r="Y70" i="2"/>
  <c r="X71" i="2"/>
  <c r="Y71" i="2"/>
  <c r="X72" i="2"/>
  <c r="Y72" i="2"/>
  <c r="Z72" i="2" s="1"/>
  <c r="X73" i="2"/>
  <c r="Y73" i="2"/>
  <c r="X74" i="2"/>
  <c r="Y74" i="2"/>
  <c r="X75" i="2"/>
  <c r="Y75" i="2"/>
  <c r="X76" i="2"/>
  <c r="Y76" i="2"/>
  <c r="Z76" i="2" s="1"/>
  <c r="X77" i="2"/>
  <c r="Y77" i="2"/>
  <c r="X78" i="2"/>
  <c r="Y78" i="2"/>
  <c r="X79" i="2"/>
  <c r="Y79" i="2"/>
  <c r="X80" i="2"/>
  <c r="Y80" i="2"/>
  <c r="X81" i="2"/>
  <c r="Y81" i="2"/>
  <c r="Y82" i="2"/>
  <c r="Y55" i="2"/>
  <c r="AC83" i="2"/>
  <c r="AA56" i="2"/>
  <c r="AC56" i="2" s="1"/>
  <c r="AA57" i="2"/>
  <c r="AC57" i="2" s="1"/>
  <c r="AA58" i="2"/>
  <c r="AC58" i="2" s="1"/>
  <c r="AA59" i="2"/>
  <c r="AC59" i="2" s="1"/>
  <c r="AA60" i="2"/>
  <c r="AC60" i="2" s="1"/>
  <c r="AA61" i="2"/>
  <c r="AC61" i="2" s="1"/>
  <c r="AA62" i="2"/>
  <c r="AC62" i="2" s="1"/>
  <c r="AA63" i="2"/>
  <c r="AC63" i="2" s="1"/>
  <c r="AA64" i="2"/>
  <c r="AC64" i="2" s="1"/>
  <c r="AA65" i="2"/>
  <c r="AC65" i="2" s="1"/>
  <c r="AA66" i="2"/>
  <c r="AC66" i="2" s="1"/>
  <c r="AA67" i="2"/>
  <c r="AC67" i="2" s="1"/>
  <c r="AA68" i="2"/>
  <c r="AC68" i="2" s="1"/>
  <c r="AA69" i="2"/>
  <c r="AC69" i="2" s="1"/>
  <c r="AA70" i="2"/>
  <c r="AC70" i="2" s="1"/>
  <c r="AA71" i="2"/>
  <c r="AC71" i="2" s="1"/>
  <c r="AA72" i="2"/>
  <c r="AC72" i="2" s="1"/>
  <c r="AA73" i="2"/>
  <c r="AC73" i="2" s="1"/>
  <c r="AA74" i="2"/>
  <c r="AC74" i="2" s="1"/>
  <c r="AA75" i="2"/>
  <c r="AC75" i="2" s="1"/>
  <c r="AA76" i="2"/>
  <c r="AC76" i="2" s="1"/>
  <c r="AA77" i="2"/>
  <c r="AC77" i="2" s="1"/>
  <c r="AA78" i="2"/>
  <c r="AC78" i="2" s="1"/>
  <c r="AA79" i="2"/>
  <c r="AC79" i="2" s="1"/>
  <c r="AA80" i="2"/>
  <c r="AC80" i="2" s="1"/>
  <c r="AA81" i="2"/>
  <c r="AC81" i="2" s="1"/>
  <c r="AA82" i="2"/>
  <c r="AC82" i="2" s="1"/>
  <c r="AC55" i="2"/>
  <c r="AA47" i="2"/>
  <c r="AA46" i="2"/>
  <c r="X20" i="2"/>
  <c r="X15" i="2"/>
  <c r="X16" i="2"/>
  <c r="X13" i="2"/>
  <c r="AD13" i="2"/>
  <c r="AG13" i="2" s="1"/>
  <c r="AD102" i="2"/>
  <c r="AG102" i="2" s="1"/>
  <c r="AA108" i="2"/>
  <c r="AC108" i="2" s="1"/>
  <c r="AA109" i="2"/>
  <c r="AC109" i="2" s="1"/>
  <c r="AA106" i="2"/>
  <c r="AC106" i="2" s="1"/>
  <c r="X109" i="2"/>
  <c r="Z109" i="2" s="1"/>
  <c r="X108" i="2"/>
  <c r="Z108" i="2" s="1"/>
  <c r="X106" i="2"/>
  <c r="AA118" i="2"/>
  <c r="AC118" i="2" s="1"/>
  <c r="AA119" i="2"/>
  <c r="AC119" i="2" s="1"/>
  <c r="AA120" i="2"/>
  <c r="AC120" i="2" s="1"/>
  <c r="AA121" i="2"/>
  <c r="AC121" i="2" s="1"/>
  <c r="AA117" i="2"/>
  <c r="AC117" i="2" s="1"/>
  <c r="X118" i="2"/>
  <c r="Z118" i="2" s="1"/>
  <c r="X119" i="2"/>
  <c r="Z119" i="2" s="1"/>
  <c r="X120" i="2"/>
  <c r="Z120" i="2" s="1"/>
  <c r="X121" i="2"/>
  <c r="Z121" i="2" s="1"/>
  <c r="X117" i="2"/>
  <c r="Z117" i="2" s="1"/>
  <c r="AA126" i="2"/>
  <c r="AC126" i="2" s="1"/>
  <c r="AA125" i="2"/>
  <c r="AC125" i="2" s="1"/>
  <c r="X126" i="2"/>
  <c r="Z126" i="2" s="1"/>
  <c r="X125" i="2"/>
  <c r="AA116" i="2"/>
  <c r="AC116" i="2" s="1"/>
  <c r="X116" i="2"/>
  <c r="Z116" i="2" s="1"/>
  <c r="AA114" i="2"/>
  <c r="AC114" i="2" s="1"/>
  <c r="X114" i="2"/>
  <c r="Z114" i="2" s="1"/>
  <c r="T103" i="2"/>
  <c r="Q103" i="2"/>
  <c r="N103" i="2"/>
  <c r="N109" i="2"/>
  <c r="AD114" i="2"/>
  <c r="AG114" i="2" s="1"/>
  <c r="AA84" i="2"/>
  <c r="AC84" i="2" s="1"/>
  <c r="AD84" i="2"/>
  <c r="AG84" i="2" s="1"/>
  <c r="X83" i="2"/>
  <c r="Z83" i="2" s="1"/>
  <c r="AD83" i="2"/>
  <c r="AG83" i="2" s="1"/>
  <c r="AA110" i="2"/>
  <c r="AC110" i="2" s="1"/>
  <c r="Z110" i="2"/>
  <c r="Z106" i="2"/>
  <c r="AD106" i="2"/>
  <c r="AG106" i="2" s="1"/>
  <c r="AD12" i="2"/>
  <c r="X12" i="2"/>
  <c r="AA11" i="2"/>
  <c r="X14" i="2"/>
  <c r="AD14" i="2"/>
  <c r="AG14" i="2" s="1"/>
  <c r="V14" i="2"/>
  <c r="X47" i="2"/>
  <c r="Y47" i="2"/>
  <c r="Y46" i="2"/>
  <c r="X46" i="2"/>
  <c r="X39" i="2"/>
  <c r="Y12" i="2"/>
  <c r="Y13" i="2"/>
  <c r="Y14" i="2"/>
  <c r="Y15" i="2"/>
  <c r="Y16" i="2"/>
  <c r="X17" i="2"/>
  <c r="Y17" i="2"/>
  <c r="Y18" i="2"/>
  <c r="Y19" i="2"/>
  <c r="Z19" i="2" s="1"/>
  <c r="Y20" i="2"/>
  <c r="X21" i="2"/>
  <c r="Y21" i="2"/>
  <c r="X22" i="2"/>
  <c r="Y22" i="2"/>
  <c r="X23" i="2"/>
  <c r="Y23" i="2"/>
  <c r="X24" i="2"/>
  <c r="Y24" i="2"/>
  <c r="X25" i="2"/>
  <c r="Y25" i="2"/>
  <c r="X26" i="2"/>
  <c r="Y26" i="2"/>
  <c r="X27" i="2"/>
  <c r="Y27" i="2"/>
  <c r="X28" i="2"/>
  <c r="Y28" i="2"/>
  <c r="X29" i="2"/>
  <c r="Y29" i="2"/>
  <c r="X30" i="2"/>
  <c r="Y30" i="2"/>
  <c r="X31" i="2"/>
  <c r="Y31" i="2"/>
  <c r="X32" i="2"/>
  <c r="Y32" i="2"/>
  <c r="X33" i="2"/>
  <c r="Y33" i="2"/>
  <c r="X34" i="2"/>
  <c r="Y34" i="2"/>
  <c r="X35" i="2"/>
  <c r="Y35" i="2"/>
  <c r="X36" i="2"/>
  <c r="Y36" i="2"/>
  <c r="X37" i="2"/>
  <c r="Y37" i="2"/>
  <c r="X38" i="2"/>
  <c r="Y38" i="2"/>
  <c r="Y39" i="2"/>
  <c r="U126" i="2"/>
  <c r="V126" i="2"/>
  <c r="V125" i="2"/>
  <c r="U125" i="2"/>
  <c r="V115" i="2"/>
  <c r="W115" i="2" s="1"/>
  <c r="V116" i="2"/>
  <c r="V117" i="2"/>
  <c r="V118" i="2"/>
  <c r="V119" i="2"/>
  <c r="V120" i="2"/>
  <c r="W120" i="2" s="1"/>
  <c r="V121" i="2"/>
  <c r="W121" i="2" s="1"/>
  <c r="V114" i="2"/>
  <c r="V97" i="2"/>
  <c r="V98" i="2"/>
  <c r="V99" i="2"/>
  <c r="V100" i="2"/>
  <c r="V101" i="2"/>
  <c r="V102" i="2"/>
  <c r="V103" i="2"/>
  <c r="V104" i="2"/>
  <c r="W104" i="2" s="1"/>
  <c r="V105" i="2"/>
  <c r="V106" i="2"/>
  <c r="V107" i="2"/>
  <c r="V108" i="2"/>
  <c r="V109" i="2"/>
  <c r="V110" i="2"/>
  <c r="V96" i="2"/>
  <c r="V56" i="2"/>
  <c r="V57" i="2"/>
  <c r="V58" i="2"/>
  <c r="V59" i="2"/>
  <c r="V60" i="2"/>
  <c r="V61" i="2"/>
  <c r="V62" i="2"/>
  <c r="W62" i="2" s="1"/>
  <c r="V63" i="2"/>
  <c r="V64" i="2"/>
  <c r="V65" i="2"/>
  <c r="V66" i="2"/>
  <c r="V67" i="2"/>
  <c r="V68" i="2"/>
  <c r="V69" i="2"/>
  <c r="V70" i="2"/>
  <c r="V71" i="2"/>
  <c r="W71" i="2" s="1"/>
  <c r="V72" i="2"/>
  <c r="V73" i="2"/>
  <c r="V74" i="2"/>
  <c r="V75" i="2"/>
  <c r="W75" i="2" s="1"/>
  <c r="V76" i="2"/>
  <c r="V77" i="2"/>
  <c r="V78" i="2"/>
  <c r="W78" i="2" s="1"/>
  <c r="V79" i="2"/>
  <c r="W79" i="2" s="1"/>
  <c r="V80" i="2"/>
  <c r="V82" i="2"/>
  <c r="W82" i="2" s="1"/>
  <c r="V83" i="2"/>
  <c r="V84" i="2"/>
  <c r="V55" i="2"/>
  <c r="V47" i="2"/>
  <c r="V46" i="2"/>
  <c r="V12" i="2"/>
  <c r="V13" i="2"/>
  <c r="V15" i="2"/>
  <c r="W15" i="2" s="1"/>
  <c r="V16" i="2"/>
  <c r="V17" i="2"/>
  <c r="V18" i="2"/>
  <c r="V19" i="2"/>
  <c r="W19" i="2" s="1"/>
  <c r="AH19" i="2" s="1"/>
  <c r="V20" i="2"/>
  <c r="V21" i="2"/>
  <c r="V22" i="2"/>
  <c r="V23" i="2"/>
  <c r="W23" i="2" s="1"/>
  <c r="V24" i="2"/>
  <c r="V25" i="2"/>
  <c r="V26" i="2"/>
  <c r="V27" i="2"/>
  <c r="W27" i="2" s="1"/>
  <c r="V28" i="2"/>
  <c r="V29" i="2"/>
  <c r="V30" i="2"/>
  <c r="V31" i="2"/>
  <c r="W31" i="2" s="1"/>
  <c r="V32" i="2"/>
  <c r="V33" i="2"/>
  <c r="V34" i="2"/>
  <c r="V35" i="2"/>
  <c r="W35" i="2" s="1"/>
  <c r="V36" i="2"/>
  <c r="V37" i="2"/>
  <c r="V38" i="2"/>
  <c r="V39" i="2"/>
  <c r="W39" i="2" s="1"/>
  <c r="V11" i="2"/>
  <c r="J122" i="2"/>
  <c r="L122" i="2"/>
  <c r="M122" i="2"/>
  <c r="O122" i="2"/>
  <c r="P122" i="2"/>
  <c r="R122" i="2"/>
  <c r="S122" i="2"/>
  <c r="Y122" i="2"/>
  <c r="K15" i="19" s="1"/>
  <c r="AB122" i="2"/>
  <c r="N15" i="19" s="1"/>
  <c r="AE122" i="2"/>
  <c r="Q15" i="19" s="1"/>
  <c r="AF122" i="2"/>
  <c r="AH122" i="2"/>
  <c r="T126" i="2"/>
  <c r="T125" i="2"/>
  <c r="Q126" i="2"/>
  <c r="Q127" i="2" s="1"/>
  <c r="Q125" i="2"/>
  <c r="N126" i="2"/>
  <c r="N125" i="2"/>
  <c r="T121" i="2"/>
  <c r="T120" i="2"/>
  <c r="T119" i="2"/>
  <c r="T118" i="2"/>
  <c r="T117" i="2"/>
  <c r="T116" i="2"/>
  <c r="T115" i="2"/>
  <c r="AA115" i="2" s="1"/>
  <c r="AC115" i="2" s="1"/>
  <c r="T114" i="2"/>
  <c r="Q121" i="2"/>
  <c r="Q120" i="2"/>
  <c r="Q119" i="2"/>
  <c r="Q118" i="2"/>
  <c r="Q117" i="2"/>
  <c r="Q116" i="2"/>
  <c r="Q115" i="2"/>
  <c r="Q114" i="2"/>
  <c r="N121" i="2"/>
  <c r="N120" i="2"/>
  <c r="N119" i="2"/>
  <c r="N118" i="2"/>
  <c r="N117" i="2"/>
  <c r="N116" i="2"/>
  <c r="N115" i="2"/>
  <c r="N114" i="2"/>
  <c r="L111" i="2"/>
  <c r="M111" i="2"/>
  <c r="O111" i="2"/>
  <c r="P111" i="2"/>
  <c r="R111" i="2"/>
  <c r="S111" i="2"/>
  <c r="AB111" i="2"/>
  <c r="N14" i="19" s="1"/>
  <c r="AE111" i="2"/>
  <c r="Q14" i="19" s="1"/>
  <c r="AF111" i="2"/>
  <c r="AH111" i="2"/>
  <c r="T110" i="2"/>
  <c r="T109" i="2"/>
  <c r="T108" i="2"/>
  <c r="T107" i="2"/>
  <c r="T106" i="2"/>
  <c r="T105" i="2"/>
  <c r="T104" i="2"/>
  <c r="T102" i="2"/>
  <c r="X102" i="2" s="1"/>
  <c r="T101" i="2"/>
  <c r="T100" i="2"/>
  <c r="T99" i="2"/>
  <c r="T98" i="2"/>
  <c r="T97" i="2"/>
  <c r="T96" i="2"/>
  <c r="Q110" i="2"/>
  <c r="Q109" i="2"/>
  <c r="Q108" i="2"/>
  <c r="Q107" i="2"/>
  <c r="Q106" i="2"/>
  <c r="Q105" i="2"/>
  <c r="Q104" i="2"/>
  <c r="Q102" i="2"/>
  <c r="Q101" i="2"/>
  <c r="Q100" i="2"/>
  <c r="Q99" i="2"/>
  <c r="Q98" i="2"/>
  <c r="Q97" i="2"/>
  <c r="Q96" i="2"/>
  <c r="N110" i="2"/>
  <c r="N108" i="2"/>
  <c r="N107" i="2"/>
  <c r="N106" i="2"/>
  <c r="N105" i="2"/>
  <c r="N104" i="2"/>
  <c r="N102" i="2"/>
  <c r="N101" i="2"/>
  <c r="N100" i="2"/>
  <c r="N99" i="2"/>
  <c r="N98" i="2"/>
  <c r="N97" i="2"/>
  <c r="N96" i="2"/>
  <c r="K81" i="2"/>
  <c r="M85" i="2"/>
  <c r="O85" i="2"/>
  <c r="P85" i="2"/>
  <c r="Q84" i="2"/>
  <c r="Q83" i="2"/>
  <c r="Q82" i="2"/>
  <c r="Q81" i="2"/>
  <c r="Q80" i="2"/>
  <c r="Q79" i="2"/>
  <c r="Q78" i="2"/>
  <c r="Q77" i="2"/>
  <c r="Q76" i="2"/>
  <c r="Q75" i="2"/>
  <c r="Q74" i="2"/>
  <c r="Q73" i="2"/>
  <c r="Q72" i="2"/>
  <c r="Q71" i="2"/>
  <c r="Q70" i="2"/>
  <c r="Q69" i="2"/>
  <c r="Q68" i="2"/>
  <c r="Q67" i="2"/>
  <c r="Q66" i="2"/>
  <c r="Q65" i="2"/>
  <c r="Q64" i="2"/>
  <c r="Q63" i="2"/>
  <c r="Q62" i="2"/>
  <c r="Q61" i="2"/>
  <c r="Q60" i="2"/>
  <c r="Q59" i="2"/>
  <c r="Q58" i="2"/>
  <c r="Q57" i="2"/>
  <c r="Q56" i="2"/>
  <c r="Q46" i="2"/>
  <c r="Q52" i="2" s="1"/>
  <c r="Q39" i="2"/>
  <c r="Q38" i="2"/>
  <c r="Q37" i="2"/>
  <c r="Q36" i="2"/>
  <c r="Q35" i="2"/>
  <c r="Q34" i="2"/>
  <c r="Q33" i="2"/>
  <c r="Q32" i="2"/>
  <c r="Q31" i="2"/>
  <c r="Q30" i="2"/>
  <c r="Q29" i="2"/>
  <c r="Q28" i="2"/>
  <c r="Q27" i="2"/>
  <c r="Q26" i="2"/>
  <c r="Q25" i="2"/>
  <c r="Q24" i="2"/>
  <c r="Q23" i="2"/>
  <c r="Q22" i="2"/>
  <c r="Q21" i="2"/>
  <c r="Q20" i="2"/>
  <c r="Q19" i="2"/>
  <c r="Q18" i="2"/>
  <c r="Q17" i="2"/>
  <c r="Q16" i="2"/>
  <c r="Q15" i="2"/>
  <c r="Q14" i="2"/>
  <c r="Q13" i="2"/>
  <c r="Q12" i="2"/>
  <c r="Q11" i="2"/>
  <c r="T84" i="2"/>
  <c r="T83" i="2"/>
  <c r="T82" i="2"/>
  <c r="T81" i="2"/>
  <c r="T80" i="2"/>
  <c r="T79" i="2"/>
  <c r="T78" i="2"/>
  <c r="T77" i="2"/>
  <c r="T76" i="2"/>
  <c r="T75" i="2"/>
  <c r="T74" i="2"/>
  <c r="T73" i="2"/>
  <c r="T72" i="2"/>
  <c r="T71" i="2"/>
  <c r="T70" i="2"/>
  <c r="T69" i="2"/>
  <c r="T68" i="2"/>
  <c r="T67" i="2"/>
  <c r="T66" i="2"/>
  <c r="T65" i="2"/>
  <c r="T64" i="2"/>
  <c r="T63" i="2"/>
  <c r="T62" i="2"/>
  <c r="T61" i="2"/>
  <c r="T60" i="2"/>
  <c r="T59" i="2"/>
  <c r="T58" i="2"/>
  <c r="T57" i="2"/>
  <c r="T56" i="2"/>
  <c r="T46" i="2"/>
  <c r="T52" i="2" s="1"/>
  <c r="T39" i="2"/>
  <c r="T38" i="2"/>
  <c r="T37" i="2"/>
  <c r="T36" i="2"/>
  <c r="T35" i="2"/>
  <c r="T34" i="2"/>
  <c r="T33" i="2"/>
  <c r="T32" i="2"/>
  <c r="T31" i="2"/>
  <c r="T30" i="2"/>
  <c r="T29" i="2"/>
  <c r="T28" i="2"/>
  <c r="T27" i="2"/>
  <c r="T26" i="2"/>
  <c r="T25" i="2"/>
  <c r="T24" i="2"/>
  <c r="T23" i="2"/>
  <c r="T22" i="2"/>
  <c r="T21" i="2"/>
  <c r="T20" i="2"/>
  <c r="T19" i="2"/>
  <c r="T18" i="2"/>
  <c r="T17" i="2"/>
  <c r="T16" i="2"/>
  <c r="T15" i="2"/>
  <c r="T14" i="2"/>
  <c r="T13" i="2"/>
  <c r="T12" i="2"/>
  <c r="T11" i="2"/>
  <c r="N84" i="2"/>
  <c r="N83" i="2"/>
  <c r="N82" i="2"/>
  <c r="N81" i="2"/>
  <c r="N80" i="2"/>
  <c r="N79" i="2"/>
  <c r="N78" i="2"/>
  <c r="N77" i="2"/>
  <c r="N76" i="2"/>
  <c r="N75" i="2"/>
  <c r="N74" i="2"/>
  <c r="N73" i="2"/>
  <c r="N72" i="2"/>
  <c r="N71" i="2"/>
  <c r="N70" i="2"/>
  <c r="N69" i="2"/>
  <c r="N68" i="2"/>
  <c r="N67" i="2"/>
  <c r="N66" i="2"/>
  <c r="N65" i="2"/>
  <c r="N64" i="2"/>
  <c r="N63" i="2"/>
  <c r="N62" i="2"/>
  <c r="N61" i="2"/>
  <c r="N60" i="2"/>
  <c r="N59" i="2"/>
  <c r="N58" i="2"/>
  <c r="N57" i="2"/>
  <c r="N56" i="2"/>
  <c r="N46" i="2"/>
  <c r="N52" i="2" s="1"/>
  <c r="N39" i="2"/>
  <c r="N38" i="2"/>
  <c r="N37" i="2"/>
  <c r="N36" i="2"/>
  <c r="N35" i="2"/>
  <c r="N34" i="2"/>
  <c r="N33" i="2"/>
  <c r="N32" i="2"/>
  <c r="N31" i="2"/>
  <c r="N30" i="2"/>
  <c r="N29" i="2"/>
  <c r="N28" i="2"/>
  <c r="N27" i="2"/>
  <c r="N26" i="2"/>
  <c r="N25" i="2"/>
  <c r="N24" i="2"/>
  <c r="N23" i="2"/>
  <c r="N22" i="2"/>
  <c r="N21" i="2"/>
  <c r="N20" i="2"/>
  <c r="N19" i="2"/>
  <c r="N18" i="2"/>
  <c r="N17" i="2"/>
  <c r="N16" i="2"/>
  <c r="N15" i="2"/>
  <c r="N14" i="2"/>
  <c r="N13" i="2"/>
  <c r="N12" i="2"/>
  <c r="N11" i="2"/>
  <c r="AG11" i="2"/>
  <c r="Y11" i="2"/>
  <c r="Z79" i="2" l="1"/>
  <c r="AH79" i="2" s="1"/>
  <c r="Z75" i="2"/>
  <c r="Z71" i="2"/>
  <c r="Z67" i="2"/>
  <c r="Z63" i="2"/>
  <c r="AA15" i="2"/>
  <c r="AH15" i="2"/>
  <c r="AH75" i="2"/>
  <c r="AH71" i="2"/>
  <c r="W33" i="2"/>
  <c r="AH33" i="2" s="1"/>
  <c r="Z103" i="2"/>
  <c r="W83" i="2"/>
  <c r="AH83" i="2" s="1"/>
  <c r="Z15" i="2"/>
  <c r="W14" i="2"/>
  <c r="W96" i="2"/>
  <c r="Z68" i="2"/>
  <c r="U127" i="2"/>
  <c r="G16" i="19" s="1"/>
  <c r="X127" i="2"/>
  <c r="J16" i="19" s="1"/>
  <c r="Z81" i="2"/>
  <c r="Z65" i="2"/>
  <c r="V52" i="2"/>
  <c r="H7" i="19" s="1"/>
  <c r="Z20" i="2"/>
  <c r="Z61" i="2"/>
  <c r="W46" i="2"/>
  <c r="W84" i="2"/>
  <c r="AH84" i="2" s="1"/>
  <c r="W76" i="2"/>
  <c r="AH76" i="2" s="1"/>
  <c r="AC127" i="2"/>
  <c r="O16" i="19" s="1"/>
  <c r="Z97" i="2"/>
  <c r="W63" i="2"/>
  <c r="W98" i="2"/>
  <c r="Z59" i="2"/>
  <c r="Z100" i="2"/>
  <c r="P128" i="2"/>
  <c r="Z77" i="2"/>
  <c r="Z69" i="2"/>
  <c r="Z60" i="2"/>
  <c r="Z56" i="2"/>
  <c r="Z104" i="2"/>
  <c r="AC47" i="2"/>
  <c r="W110" i="2"/>
  <c r="AD122" i="2"/>
  <c r="P15" i="19" s="1"/>
  <c r="W67" i="2"/>
  <c r="AH67" i="2" s="1"/>
  <c r="W60" i="2"/>
  <c r="AH60" i="2" s="1"/>
  <c r="W117" i="2"/>
  <c r="V127" i="2"/>
  <c r="H16" i="19" s="1"/>
  <c r="Z38" i="2"/>
  <c r="Z36" i="2"/>
  <c r="Z28" i="2"/>
  <c r="Z22" i="2"/>
  <c r="Y52" i="2"/>
  <c r="K7" i="19" s="1"/>
  <c r="Z101" i="2"/>
  <c r="Z99" i="2"/>
  <c r="Z98" i="2"/>
  <c r="W102" i="2"/>
  <c r="W118" i="2"/>
  <c r="X52" i="2"/>
  <c r="J7" i="19" s="1"/>
  <c r="Z125" i="2"/>
  <c r="AG52" i="2"/>
  <c r="R7" i="19" s="1"/>
  <c r="W59" i="2"/>
  <c r="AH59" i="2" s="1"/>
  <c r="AC46" i="2"/>
  <c r="AA52" i="2"/>
  <c r="M7" i="19" s="1"/>
  <c r="Z80" i="2"/>
  <c r="Z73" i="2"/>
  <c r="Z64" i="2"/>
  <c r="Z57" i="2"/>
  <c r="W108" i="2"/>
  <c r="N85" i="2"/>
  <c r="Q44" i="2"/>
  <c r="Q85" i="2"/>
  <c r="AF128" i="2"/>
  <c r="AD44" i="2"/>
  <c r="P6" i="19" s="1"/>
  <c r="AG12" i="2"/>
  <c r="AG44" i="2" s="1"/>
  <c r="R6" i="19" s="1"/>
  <c r="AA127" i="2"/>
  <c r="M16" i="19" s="1"/>
  <c r="Z55" i="2"/>
  <c r="Q17" i="19"/>
  <c r="N127" i="2"/>
  <c r="T127" i="2"/>
  <c r="W70" i="2"/>
  <c r="AH70" i="2" s="1"/>
  <c r="W68" i="2"/>
  <c r="AH68" i="2" s="1"/>
  <c r="W97" i="2"/>
  <c r="Z127" i="2"/>
  <c r="L16" i="19" s="1"/>
  <c r="AD111" i="2"/>
  <c r="P14" i="19" s="1"/>
  <c r="X107" i="2"/>
  <c r="Z107" i="2" s="1"/>
  <c r="W11" i="2"/>
  <c r="W38" i="2"/>
  <c r="W34" i="2"/>
  <c r="W26" i="2"/>
  <c r="AH26" i="2" s="1"/>
  <c r="W22" i="2"/>
  <c r="AH22" i="2" s="1"/>
  <c r="W18" i="2"/>
  <c r="V85" i="2"/>
  <c r="H8" i="19" s="1"/>
  <c r="W80" i="2"/>
  <c r="AH80" i="2" s="1"/>
  <c r="W74" i="2"/>
  <c r="W72" i="2"/>
  <c r="AH72" i="2" s="1"/>
  <c r="W66" i="2"/>
  <c r="W64" i="2"/>
  <c r="AH64" i="2" s="1"/>
  <c r="W58" i="2"/>
  <c r="W56" i="2"/>
  <c r="AH56" i="2" s="1"/>
  <c r="W105" i="2"/>
  <c r="W101" i="2"/>
  <c r="W99" i="2"/>
  <c r="V122" i="2"/>
  <c r="H15" i="19" s="1"/>
  <c r="W125" i="2"/>
  <c r="Z39" i="2"/>
  <c r="AH39" i="2" s="1"/>
  <c r="X44" i="2"/>
  <c r="J6" i="19" s="1"/>
  <c r="Z16" i="2"/>
  <c r="Z14" i="2"/>
  <c r="Z12" i="2"/>
  <c r="Z46" i="2"/>
  <c r="Z47" i="2"/>
  <c r="Z82" i="2"/>
  <c r="AH82" i="2" s="1"/>
  <c r="Z78" i="2"/>
  <c r="AH78" i="2" s="1"/>
  <c r="Z74" i="2"/>
  <c r="Z70" i="2"/>
  <c r="Z66" i="2"/>
  <c r="Z62" i="2"/>
  <c r="AH62" i="2" s="1"/>
  <c r="Z58" i="2"/>
  <c r="Z96" i="2"/>
  <c r="W81" i="2"/>
  <c r="W77" i="2"/>
  <c r="AH77" i="2" s="1"/>
  <c r="W73" i="2"/>
  <c r="W69" i="2"/>
  <c r="W65" i="2"/>
  <c r="AH65" i="2" s="1"/>
  <c r="W61" i="2"/>
  <c r="AH61" i="2" s="1"/>
  <c r="W57" i="2"/>
  <c r="AH57" i="2" s="1"/>
  <c r="W100" i="2"/>
  <c r="T44" i="2"/>
  <c r="U44" i="2"/>
  <c r="G6" i="19" s="1"/>
  <c r="Z30" i="2"/>
  <c r="AC15" i="2"/>
  <c r="V44" i="2"/>
  <c r="H6" i="19" s="1"/>
  <c r="N44" i="2"/>
  <c r="Z13" i="2"/>
  <c r="Y44" i="2"/>
  <c r="K6" i="19" s="1"/>
  <c r="N122" i="2"/>
  <c r="Q122" i="2"/>
  <c r="T122" i="2"/>
  <c r="W119" i="2"/>
  <c r="N17" i="19"/>
  <c r="R128" i="2"/>
  <c r="W114" i="2"/>
  <c r="X115" i="2"/>
  <c r="Z115" i="2" s="1"/>
  <c r="Z122" i="2" s="1"/>
  <c r="L15" i="19" s="1"/>
  <c r="Z102" i="2"/>
  <c r="AA102" i="2"/>
  <c r="AC102" i="2" s="1"/>
  <c r="AC111" i="2" s="1"/>
  <c r="Y111" i="2"/>
  <c r="K14" i="19" s="1"/>
  <c r="K17" i="19" s="1"/>
  <c r="Q111" i="2"/>
  <c r="AH128" i="2"/>
  <c r="W106" i="2"/>
  <c r="W47" i="2"/>
  <c r="W30" i="2"/>
  <c r="AH30" i="2" s="1"/>
  <c r="Z18" i="2"/>
  <c r="W36" i="2"/>
  <c r="AH36" i="2" s="1"/>
  <c r="W32" i="2"/>
  <c r="W28" i="2"/>
  <c r="AH28" i="2" s="1"/>
  <c r="W13" i="2"/>
  <c r="AH13" i="2" s="1"/>
  <c r="W24" i="2"/>
  <c r="AH24" i="2" s="1"/>
  <c r="W20" i="2"/>
  <c r="AH20" i="2" s="1"/>
  <c r="W16" i="2"/>
  <c r="AH16" i="2" s="1"/>
  <c r="W12" i="2"/>
  <c r="Z37" i="2"/>
  <c r="Z33" i="2"/>
  <c r="Z31" i="2"/>
  <c r="AH31" i="2" s="1"/>
  <c r="Z29" i="2"/>
  <c r="Z25" i="2"/>
  <c r="Z23" i="2"/>
  <c r="AH23" i="2" s="1"/>
  <c r="Z21" i="2"/>
  <c r="Z35" i="2"/>
  <c r="AH35" i="2" s="1"/>
  <c r="Z27" i="2"/>
  <c r="AH27" i="2" s="1"/>
  <c r="Z17" i="2"/>
  <c r="Z32" i="2"/>
  <c r="Z24" i="2"/>
  <c r="Z34" i="2"/>
  <c r="Z26" i="2"/>
  <c r="W37" i="2"/>
  <c r="W29" i="2"/>
  <c r="AH29" i="2" s="1"/>
  <c r="W25" i="2"/>
  <c r="AH25" i="2" s="1"/>
  <c r="W21" i="2"/>
  <c r="W17" i="2"/>
  <c r="AH17" i="2" s="1"/>
  <c r="W55" i="2"/>
  <c r="W107" i="2"/>
  <c r="T111" i="2"/>
  <c r="U122" i="2"/>
  <c r="G15" i="19" s="1"/>
  <c r="W116" i="2"/>
  <c r="AG111" i="2"/>
  <c r="R14" i="19" s="1"/>
  <c r="AG122" i="2"/>
  <c r="R15" i="19" s="1"/>
  <c r="N111" i="2"/>
  <c r="L128" i="2"/>
  <c r="W126" i="2"/>
  <c r="AB128" i="2"/>
  <c r="AC122" i="2"/>
  <c r="O15" i="19" s="1"/>
  <c r="AA122" i="2"/>
  <c r="M15" i="19" s="1"/>
  <c r="M128" i="2"/>
  <c r="W103" i="2"/>
  <c r="O128" i="2"/>
  <c r="W109" i="2"/>
  <c r="U111" i="2"/>
  <c r="AE128" i="2"/>
  <c r="S128" i="2"/>
  <c r="V111" i="2"/>
  <c r="Z11" i="2"/>
  <c r="AB11" i="2"/>
  <c r="AB44" i="2" s="1"/>
  <c r="N6" i="19" s="1"/>
  <c r="W111" i="2" l="1"/>
  <c r="AH55" i="2"/>
  <c r="W85" i="2"/>
  <c r="AH81" i="2"/>
  <c r="W127" i="2"/>
  <c r="AH66" i="2"/>
  <c r="AH34" i="2"/>
  <c r="AH14" i="2"/>
  <c r="AH12" i="2"/>
  <c r="AH37" i="2"/>
  <c r="AH69" i="2"/>
  <c r="AH18" i="2"/>
  <c r="AH38" i="2"/>
  <c r="AH63" i="2"/>
  <c r="AH21" i="2"/>
  <c r="AH32" i="2"/>
  <c r="AH47" i="2"/>
  <c r="D8" i="18"/>
  <c r="W122" i="2"/>
  <c r="AH73" i="2"/>
  <c r="AH58" i="2"/>
  <c r="AH74" i="2"/>
  <c r="W44" i="2"/>
  <c r="W86" i="2" s="1"/>
  <c r="AH46" i="2"/>
  <c r="W52" i="2"/>
  <c r="AD128" i="2"/>
  <c r="E8" i="18"/>
  <c r="P17" i="19"/>
  <c r="AC52" i="2"/>
  <c r="O7" i="19" s="1"/>
  <c r="Z111" i="2"/>
  <c r="Z128" i="2" s="1"/>
  <c r="Q128" i="2"/>
  <c r="Z52" i="2"/>
  <c r="L7" i="19" s="1"/>
  <c r="AA111" i="2"/>
  <c r="M14" i="19" s="1"/>
  <c r="M17" i="19" s="1"/>
  <c r="X111" i="2"/>
  <c r="J14" i="19" s="1"/>
  <c r="AC11" i="2"/>
  <c r="AH11" i="2" s="1"/>
  <c r="AH44" i="2" s="1"/>
  <c r="I7" i="19"/>
  <c r="T7" i="19" s="1"/>
  <c r="I15" i="19"/>
  <c r="T15" i="19" s="1"/>
  <c r="N128" i="2"/>
  <c r="R17" i="19"/>
  <c r="H9" i="19"/>
  <c r="C6" i="18" s="1"/>
  <c r="I16" i="19"/>
  <c r="T16" i="19" s="1"/>
  <c r="Z44" i="2"/>
  <c r="L6" i="19" s="1"/>
  <c r="AA44" i="2"/>
  <c r="M6" i="19" s="1"/>
  <c r="T128" i="2"/>
  <c r="X122" i="2"/>
  <c r="J15" i="19" s="1"/>
  <c r="I14" i="19"/>
  <c r="T14" i="19" s="1"/>
  <c r="Y128" i="2"/>
  <c r="V128" i="2"/>
  <c r="H14" i="19"/>
  <c r="H17" i="19" s="1"/>
  <c r="AC128" i="2"/>
  <c r="O14" i="19"/>
  <c r="O17" i="19" s="1"/>
  <c r="U128" i="2"/>
  <c r="G14" i="19"/>
  <c r="G17" i="19" s="1"/>
  <c r="I6" i="19"/>
  <c r="T6" i="19" s="1"/>
  <c r="AG128" i="2"/>
  <c r="W129" i="2" l="1"/>
  <c r="I8" i="19"/>
  <c r="T8" i="19" s="1"/>
  <c r="T9" i="19" s="1"/>
  <c r="AH52" i="2"/>
  <c r="W128" i="2"/>
  <c r="E7" i="18"/>
  <c r="J17" i="19"/>
  <c r="D7" i="18" s="1"/>
  <c r="H18" i="19"/>
  <c r="L14" i="19"/>
  <c r="L17" i="19" s="1"/>
  <c r="I17" i="19"/>
  <c r="P23" i="19" s="1"/>
  <c r="AA128" i="2"/>
  <c r="X128" i="2"/>
  <c r="T17" i="19"/>
  <c r="AC44" i="2"/>
  <c r="O6" i="19" s="1"/>
  <c r="C7" i="18"/>
  <c r="K23" i="19"/>
  <c r="C8" i="18"/>
  <c r="AC85" i="2"/>
  <c r="O8" i="19" s="1"/>
  <c r="AB85" i="2"/>
  <c r="N8" i="19" s="1"/>
  <c r="N9" i="19" s="1"/>
  <c r="AA85" i="2"/>
  <c r="J85" i="2"/>
  <c r="L85" i="2"/>
  <c r="R85" i="2"/>
  <c r="S85" i="2"/>
  <c r="T85" i="2"/>
  <c r="U85" i="2"/>
  <c r="G8" i="19" s="1"/>
  <c r="G9" i="19" s="1"/>
  <c r="X85" i="2"/>
  <c r="J8" i="19" s="1"/>
  <c r="J9" i="19" s="1"/>
  <c r="Y85" i="2"/>
  <c r="K8" i="19" s="1"/>
  <c r="K9" i="19" s="1"/>
  <c r="Z85" i="2"/>
  <c r="L8" i="19" s="1"/>
  <c r="L9" i="19" s="1"/>
  <c r="AD85" i="2"/>
  <c r="P8" i="19" s="1"/>
  <c r="P9" i="19" s="1"/>
  <c r="P18" i="19" s="1"/>
  <c r="AE85" i="2"/>
  <c r="Q8" i="19" s="1"/>
  <c r="Q9" i="19" s="1"/>
  <c r="Q18" i="19" s="1"/>
  <c r="AF85" i="2"/>
  <c r="AG85" i="2"/>
  <c r="R8" i="19" s="1"/>
  <c r="R9" i="19" s="1"/>
  <c r="R18" i="19" s="1"/>
  <c r="H25" i="19" s="1"/>
  <c r="I9" i="19" l="1"/>
  <c r="AH85" i="2"/>
  <c r="T18" i="19"/>
  <c r="L18" i="19"/>
  <c r="H23" i="19" s="1"/>
  <c r="O9" i="19"/>
  <c r="O18" i="19" s="1"/>
  <c r="J18" i="19"/>
  <c r="D5" i="18"/>
  <c r="E6" i="18"/>
  <c r="N18" i="19"/>
  <c r="K18" i="19"/>
  <c r="D6" i="18"/>
  <c r="K22" i="19"/>
  <c r="C5" i="18"/>
  <c r="C9" i="18" s="1"/>
  <c r="C10" i="18" s="1"/>
  <c r="G18" i="19"/>
  <c r="H30" i="19" s="1"/>
  <c r="AA86" i="2"/>
  <c r="AA129" i="2" s="1"/>
  <c r="M8" i="19"/>
  <c r="M9" i="19" s="1"/>
  <c r="I18" i="19"/>
  <c r="AE86" i="2"/>
  <c r="AE129" i="2" s="1"/>
  <c r="X86" i="2"/>
  <c r="X129" i="2" s="1"/>
  <c r="T86" i="2"/>
  <c r="T129" i="2" s="1"/>
  <c r="P86" i="2"/>
  <c r="P129" i="2" s="1"/>
  <c r="L86" i="2"/>
  <c r="L129" i="2" s="1"/>
  <c r="AB86" i="2"/>
  <c r="AB129" i="2" s="1"/>
  <c r="AC86" i="2"/>
  <c r="AC129" i="2" s="1"/>
  <c r="AH86" i="2"/>
  <c r="AH129" i="2" s="1"/>
  <c r="AG86" i="2"/>
  <c r="AG129" i="2" s="1"/>
  <c r="Z86" i="2"/>
  <c r="Z129" i="2" s="1"/>
  <c r="V86" i="2"/>
  <c r="V129" i="2" s="1"/>
  <c r="R86" i="2"/>
  <c r="R129" i="2" s="1"/>
  <c r="N86" i="2"/>
  <c r="N129" i="2" s="1"/>
  <c r="AF86" i="2"/>
  <c r="AF129" i="2" s="1"/>
  <c r="AD86" i="2"/>
  <c r="AD129" i="2" s="1"/>
  <c r="Y86" i="2"/>
  <c r="Y129" i="2" s="1"/>
  <c r="U86" i="2"/>
  <c r="U129" i="2" s="1"/>
  <c r="S86" i="2"/>
  <c r="S129" i="2" s="1"/>
  <c r="Q86" i="2"/>
  <c r="Q129" i="2" s="1"/>
  <c r="O86" i="2"/>
  <c r="O129" i="2" s="1"/>
  <c r="M86" i="2"/>
  <c r="M129" i="2" s="1"/>
  <c r="E5" i="18" l="1"/>
  <c r="M18" i="19"/>
  <c r="I111" i="2"/>
  <c r="I122" i="2"/>
  <c r="K126" i="2"/>
  <c r="K125" i="2"/>
  <c r="K115" i="2"/>
  <c r="K116" i="2"/>
  <c r="K117" i="2"/>
  <c r="K118" i="2"/>
  <c r="K119" i="2"/>
  <c r="K120" i="2"/>
  <c r="K121" i="2"/>
  <c r="K114" i="2"/>
  <c r="K56" i="2"/>
  <c r="K57" i="2"/>
  <c r="K58" i="2"/>
  <c r="K59" i="2"/>
  <c r="K60" i="2"/>
  <c r="K61" i="2"/>
  <c r="K62" i="2"/>
  <c r="K63" i="2"/>
  <c r="K64" i="2"/>
  <c r="K65" i="2"/>
  <c r="K66" i="2"/>
  <c r="K67" i="2"/>
  <c r="K68" i="2"/>
  <c r="K69" i="2"/>
  <c r="K70" i="2"/>
  <c r="K71" i="2"/>
  <c r="K72" i="2"/>
  <c r="K73" i="2"/>
  <c r="K74" i="2"/>
  <c r="K75" i="2"/>
  <c r="K76" i="2"/>
  <c r="K77" i="2"/>
  <c r="K78" i="2"/>
  <c r="K79" i="2"/>
  <c r="K80" i="2"/>
  <c r="K82" i="2"/>
  <c r="K83" i="2"/>
  <c r="K84" i="2"/>
  <c r="K55" i="2"/>
  <c r="K47" i="2"/>
  <c r="K46" i="2"/>
  <c r="K110" i="2"/>
  <c r="K109" i="2"/>
  <c r="K108" i="2"/>
  <c r="K107" i="2"/>
  <c r="K106" i="2"/>
  <c r="K105" i="2"/>
  <c r="K104" i="2"/>
  <c r="K103" i="2"/>
  <c r="K102" i="2"/>
  <c r="K101" i="2"/>
  <c r="K100" i="2"/>
  <c r="K99" i="2"/>
  <c r="K98" i="2"/>
  <c r="K97" i="2"/>
  <c r="K96" i="2"/>
  <c r="K127" i="2" l="1"/>
  <c r="K52" i="2"/>
  <c r="K122" i="2"/>
  <c r="K85" i="2"/>
  <c r="I128" i="2"/>
  <c r="I129" i="2" s="1"/>
  <c r="J111" i="2"/>
  <c r="J128" i="2" s="1"/>
  <c r="K111" i="2"/>
  <c r="K128" i="2" l="1"/>
  <c r="K86" i="2"/>
  <c r="K129" i="2" l="1"/>
  <c r="F5" i="18" l="1"/>
  <c r="F7" i="18" l="1"/>
  <c r="F9" i="18" l="1"/>
  <c r="F10" i="18" s="1"/>
  <c r="D9" i="18" l="1"/>
  <c r="D10" i="18" s="1"/>
  <c r="E9" i="18" l="1"/>
  <c r="E10" i="18" s="1"/>
  <c r="J86" i="2" l="1"/>
  <c r="J129" i="2" s="1"/>
  <c r="H31" i="19"/>
  <c r="H32" i="19"/>
  <c r="H24" i="19"/>
  <c r="Q23" i="19" l="1"/>
  <c r="Q22" i="19"/>
  <c r="H26" i="19" l="1"/>
  <c r="I25" i="19"/>
</calcChain>
</file>

<file path=xl/sharedStrings.xml><?xml version="1.0" encoding="utf-8"?>
<sst xmlns="http://schemas.openxmlformats.org/spreadsheetml/2006/main" count="593" uniqueCount="374">
  <si>
    <t>Nr.</t>
  </si>
  <si>
    <t>1.1.2</t>
  </si>
  <si>
    <t>1.1.3</t>
  </si>
  <si>
    <t>1.2.2</t>
  </si>
  <si>
    <t>1.3.1</t>
  </si>
  <si>
    <t>2.1.2</t>
  </si>
  <si>
    <t>2.1.3</t>
  </si>
  <si>
    <t>2.1.4</t>
  </si>
  <si>
    <t>2.2.1</t>
  </si>
  <si>
    <t>2.3.1</t>
  </si>
  <si>
    <t>2.3.2</t>
  </si>
  <si>
    <t>Kosto Objektivi specifik 2.1</t>
  </si>
  <si>
    <t>Kosto Objektivi specifik 2.2</t>
  </si>
  <si>
    <t>Kosto Objektivi specifik 2.3</t>
  </si>
  <si>
    <t>Korente</t>
  </si>
  <si>
    <t>Kapitale</t>
  </si>
  <si>
    <t>Total BSH</t>
  </si>
  <si>
    <t>Total Kosto</t>
  </si>
  <si>
    <t>Buxheti dhe Donatoret</t>
  </si>
  <si>
    <t>TOTALI [Euro]</t>
  </si>
  <si>
    <t xml:space="preserve">Titulli </t>
  </si>
  <si>
    <t xml:space="preserve">Programi buxhetor </t>
  </si>
  <si>
    <t>Institucionet përgjegjegjëse</t>
  </si>
  <si>
    <t xml:space="preserve">Referenca e Rezultatit me produktet e programit buxhetor  </t>
  </si>
  <si>
    <t>Institucioni përgjegjës</t>
  </si>
  <si>
    <t>Afati Fillimit</t>
  </si>
  <si>
    <t>Afati Mbarimit</t>
  </si>
  <si>
    <t xml:space="preserve">Hendeku financiar </t>
  </si>
  <si>
    <t xml:space="preserve">Afati i Zbatimit </t>
  </si>
  <si>
    <t xml:space="preserve">Emri donatorit/Titullin e projektit </t>
  </si>
  <si>
    <t>Total Financim i Huaj</t>
  </si>
  <si>
    <t>Kosto indikative/2022</t>
  </si>
  <si>
    <t>Kosto indikative/2023</t>
  </si>
  <si>
    <t>Kosto indikative/2024</t>
  </si>
  <si>
    <t>Kosto indikative/2025</t>
  </si>
  <si>
    <t>I.1 QASJA PARANDALUESE: PARANDALIMI I TERRORIZMIT DHE RADIKALIZIMIT QË ÇON NË TERRORIZËM PËRMES SINJALIZIMIT TË HERSHËM</t>
  </si>
  <si>
    <t xml:space="preserve">Masat  </t>
  </si>
  <si>
    <t>Kosto Objektivi Specifik 1.1.</t>
  </si>
  <si>
    <t>I. QËLLIMI STRATEGJIK: LUFTA KUNDËR KRIMIT TË ORGANIZUAR, TERRORIZMIT DHE TRAFIKIMIT</t>
  </si>
  <si>
    <t>1.1.4</t>
  </si>
  <si>
    <t>Institucioni mbështetës</t>
  </si>
  <si>
    <t>Masat</t>
  </si>
  <si>
    <r>
      <t>Kosto totale Q</t>
    </r>
    <r>
      <rPr>
        <b/>
        <sz val="9"/>
        <color indexed="10"/>
        <rFont val="Calibri"/>
        <family val="2"/>
      </rPr>
      <t>ë</t>
    </r>
    <r>
      <rPr>
        <b/>
        <sz val="9"/>
        <color indexed="10"/>
        <rFont val="Times New Roman"/>
        <family val="1"/>
      </rPr>
      <t>llimi i Politik</t>
    </r>
    <r>
      <rPr>
        <b/>
        <sz val="9"/>
        <color indexed="10"/>
        <rFont val="Calibri"/>
        <family val="2"/>
      </rPr>
      <t>ë</t>
    </r>
    <r>
      <rPr>
        <b/>
        <sz val="9"/>
        <color indexed="10"/>
        <rFont val="Times New Roman"/>
        <family val="1"/>
      </rPr>
      <t>s I</t>
    </r>
  </si>
  <si>
    <t>2.1.1</t>
  </si>
  <si>
    <r>
      <t>Kosto totale Q</t>
    </r>
    <r>
      <rPr>
        <b/>
        <sz val="9"/>
        <color indexed="10"/>
        <rFont val="Calibri"/>
        <family val="2"/>
      </rPr>
      <t>ë</t>
    </r>
    <r>
      <rPr>
        <b/>
        <sz val="9"/>
        <color indexed="10"/>
        <rFont val="Times New Roman"/>
        <family val="1"/>
      </rPr>
      <t>llimi i Politik</t>
    </r>
    <r>
      <rPr>
        <b/>
        <sz val="9"/>
        <color indexed="10"/>
        <rFont val="Calibri"/>
        <family val="2"/>
      </rPr>
      <t>ë</t>
    </r>
    <r>
      <rPr>
        <b/>
        <sz val="9"/>
        <color indexed="10"/>
        <rFont val="Times New Roman"/>
        <family val="1"/>
      </rPr>
      <t>s 2</t>
    </r>
  </si>
  <si>
    <t>Financim i Huaj (në lekë)</t>
  </si>
  <si>
    <t>PBA 2021-2023</t>
  </si>
  <si>
    <t>PBA 2021-2023 (në  lekë)</t>
  </si>
  <si>
    <t xml:space="preserve">Burimi i Financimit </t>
  </si>
  <si>
    <t>Kosto indikative Totale</t>
  </si>
  <si>
    <t>Natyra/Tipologjia e Kostove</t>
  </si>
  <si>
    <t>Kostot totale</t>
  </si>
  <si>
    <t>2021-2025</t>
  </si>
  <si>
    <t>Kosto të Planifikuara në</t>
  </si>
  <si>
    <t>Hendeku Financiar</t>
  </si>
  <si>
    <t>Qëllimet e Politikave</t>
  </si>
  <si>
    <t>TOTALI [Lekë]</t>
  </si>
  <si>
    <t xml:space="preserve">III. PROGRAMI/ET BUXHETORE  Programi Buxhetor Policia e Shtetit, Kodi i Programit 03140;  Programi buxhetor: Aktivitete Kundër Ekstremizmit të Dhunshëm, Kodi i Programit 01150;   </t>
  </si>
  <si>
    <t>III. PROGRAMI/ET BUXHETORE:  Programi Buxhetor Policia e Shtetit, Kodi i Programit 03140; Programi Buxhetor: Mbështetja e Luftimit, Kodi i Programit:02150;  Programi buxhetor: Lufta kundër transaksioneve financiare jo-ligjore, Kodi i programit: 01160;</t>
  </si>
  <si>
    <t>1.1.7</t>
  </si>
  <si>
    <t>1.1.8</t>
  </si>
  <si>
    <t>1.1.9</t>
  </si>
  <si>
    <t xml:space="preserve">Përfshirja e skuadrave Pro-bono të studentëve të fakultetit Juridik në aktivitete parandaluese dhe informuese për rreziqet e radikalizmit dhe EDH për individë në institucionet peritenciare dhe Sherbimin e  Provës. </t>
  </si>
  <si>
    <t>Harmonizimi i aktiviteteve të CVE-së me programet ekzistuese për angazhimin e të rinjve në kuadrin e nismës “Shkollat si Qendra Komunitare” në zonat me rrezik të lartë. Mbështetje nga aktorë të ndryshëm  të nismës “Shkollat si Qendra Komunitare” në zonat me rrezik të lartë radikalizimi.</t>
  </si>
  <si>
    <t xml:space="preserve">OBJEKTIVI SPECIFIK: Fuqizimi i komuniteteve dhe institucioneve publike për identifikimin dhe raportimin e rasteve të Ekstremizmit të dhunshëm dhe  Radikalizmit </t>
  </si>
  <si>
    <t>II. QËLLIMI I POLITIKËS 1: Mbajtja e kërcënimit në nivel të ulët</t>
  </si>
  <si>
    <t xml:space="preserve">Sensibilizimi i bizneseve dhe komunitetit në tërësi me qëllim që të jenë më të hapur dhe jo-paragjykues ndaj  personave të radikalizuar dhe individëve të kthyer nga vendet e luftës në lidhje me cështje të punësimit </t>
  </si>
  <si>
    <t>Kosto Objektivi Specifik 1.2.</t>
  </si>
  <si>
    <t>OBJEKTIVI SPECIFIK: Komunikimi Strategjik dhe Kundër-Narrativa Online e Ekstremizmit të Dhunshëm  dhe Radikalizmit</t>
  </si>
  <si>
    <t xml:space="preserve">Zhvillimi i trajnimeve me gazetarët </t>
  </si>
  <si>
    <t xml:space="preserve">Zhvillimi i sesioneve informuese/ndërgjegjësuese me qasje multisektoriale duke përfshirë aktorë të institucioneve të ndryshme në nivel lokal/rajonal në varësi të MSHMS-së, me qëllim njohjen e shenjave të hershme të Radikalizmit dhe EDH </t>
  </si>
  <si>
    <t>Zhvillimi i sesioneve informuese dhe trajnuese  me drejtuesit e institucioneve arsimore, mësuesit, psikologun, oficerin e sigurisë në shkollë ose punonjësin social të shkollës për ndërgjegjësim dhe aftësim për parandalimin e ekstremizmit të dhunshëm dhe identifikimin e shenjave të hershme të ekstremizmit dhe radikalizimit tek nxënësit.</t>
  </si>
  <si>
    <t>Mbulimi në mediumet e tjera tradicionale dhe online: Gazetat, revistat dhe mediat (portalet) online.</t>
  </si>
  <si>
    <t>Trajnimi i strukturave rajonale dhe vendore të AKPA për përfshirjen e programet e nxitjes së punësimit të personave të radikalizuar ose të kthyerve nga zonat e konfliktit;</t>
  </si>
  <si>
    <t>Aftësimi i aktorëve të arsimit për të ndihmuar në procesin e  deradikalizmit dhe të riintegrimit.</t>
  </si>
  <si>
    <t xml:space="preserve"> OBJEKTIVI SPECIFIK:Fuqizimi ekonomik i personave të radikalizuar dhe familjeve te kthyera nga vendet e luftës përmes integrimit dhe harmonizimit të ndërhyrjeve për kualifikime dhe  punësim</t>
  </si>
  <si>
    <t xml:space="preserve"> OBJEKTIVI SPECIFIK: Rritja e aksesit të personave të radikalizuar  dhe të kthyer nga vendet e luftës në programet e strehimit social</t>
  </si>
  <si>
    <t>MD</t>
  </si>
  <si>
    <t>Ministria e Drejtësisë</t>
  </si>
  <si>
    <t>NJVV</t>
  </si>
  <si>
    <t xml:space="preserve">Shkolla e Magjistraturës  </t>
  </si>
  <si>
    <t>MB</t>
  </si>
  <si>
    <t>Ministria e Mbrojtjes</t>
  </si>
  <si>
    <t>MAS</t>
  </si>
  <si>
    <t>MSHMS</t>
  </si>
  <si>
    <t>MFE</t>
  </si>
  <si>
    <t>Donatorë</t>
  </si>
  <si>
    <t xml:space="preserve">Ministria e Drejtësisë
</t>
  </si>
  <si>
    <t>AIDA</t>
  </si>
  <si>
    <t xml:space="preserve">MFE </t>
  </si>
  <si>
    <t>AKPA</t>
  </si>
  <si>
    <t>QKEDH</t>
  </si>
  <si>
    <t>1.1.1</t>
  </si>
  <si>
    <t xml:space="preserve">1.1.5 </t>
  </si>
  <si>
    <t>1.1.6</t>
  </si>
  <si>
    <t>1.1.10</t>
  </si>
  <si>
    <t>1.1.11</t>
  </si>
  <si>
    <t>1.1.12</t>
  </si>
  <si>
    <t>1.1.13</t>
  </si>
  <si>
    <t>1.1.14</t>
  </si>
  <si>
    <t>1.1.15</t>
  </si>
  <si>
    <t>1.1.16</t>
  </si>
  <si>
    <t>1.1.17</t>
  </si>
  <si>
    <t>1.1.18</t>
  </si>
  <si>
    <t>1.1.19</t>
  </si>
  <si>
    <t>1.1.21</t>
  </si>
  <si>
    <t>1.1.22</t>
  </si>
  <si>
    <t>1.1.23</t>
  </si>
  <si>
    <t>1.1.24</t>
  </si>
  <si>
    <t>1.1.25</t>
  </si>
  <si>
    <t>1.1.26</t>
  </si>
  <si>
    <t>1.1.27</t>
  </si>
  <si>
    <t>1.1.28</t>
  </si>
  <si>
    <t>1.1.29</t>
  </si>
  <si>
    <t>1.2.1</t>
  </si>
  <si>
    <t>1.3.2</t>
  </si>
  <si>
    <t>1.3.4</t>
  </si>
  <si>
    <t>1.3.3</t>
  </si>
  <si>
    <t>1.3.5</t>
  </si>
  <si>
    <t>1.3.6</t>
  </si>
  <si>
    <t>1.3.7</t>
  </si>
  <si>
    <t>1.3.8</t>
  </si>
  <si>
    <t>1.3.9</t>
  </si>
  <si>
    <t>1.3.10</t>
  </si>
  <si>
    <t>1.3.11</t>
  </si>
  <si>
    <t>1.3.12</t>
  </si>
  <si>
    <t>1.3.13</t>
  </si>
  <si>
    <t>1.3.14</t>
  </si>
  <si>
    <t>1.3.15</t>
  </si>
  <si>
    <t>1.3.16</t>
  </si>
  <si>
    <t>1.3.17</t>
  </si>
  <si>
    <t>1.3.18</t>
  </si>
  <si>
    <t>1.3.19</t>
  </si>
  <si>
    <t>1.3.20</t>
  </si>
  <si>
    <t>1.3.21</t>
  </si>
  <si>
    <t>1.3.22</t>
  </si>
  <si>
    <t>1.3.23</t>
  </si>
  <si>
    <t>1.3.24</t>
  </si>
  <si>
    <t>1.3.25</t>
  </si>
  <si>
    <t>1.3.26</t>
  </si>
  <si>
    <t>1.3.27</t>
  </si>
  <si>
    <t>1.3.28</t>
  </si>
  <si>
    <t>1.3.29</t>
  </si>
  <si>
    <t>1.3.30</t>
  </si>
  <si>
    <t>Kosto Objektivi specifik 1.3</t>
  </si>
  <si>
    <t>2.1.5</t>
  </si>
  <si>
    <t>2.1.6</t>
  </si>
  <si>
    <t>2.1.7</t>
  </si>
  <si>
    <t>2.1.8</t>
  </si>
  <si>
    <t>2.1.9</t>
  </si>
  <si>
    <t>2.1.10</t>
  </si>
  <si>
    <t>2.1.11</t>
  </si>
  <si>
    <t>2.1.12</t>
  </si>
  <si>
    <t>2.1.13</t>
  </si>
  <si>
    <t>2.1.14</t>
  </si>
  <si>
    <t>2.1.15</t>
  </si>
  <si>
    <t>2.2.2</t>
  </si>
  <si>
    <t>2.2.3</t>
  </si>
  <si>
    <t>2.2.4</t>
  </si>
  <si>
    <t>2.2.5</t>
  </si>
  <si>
    <t>2.2.6</t>
  </si>
  <si>
    <t>2.2.7</t>
  </si>
  <si>
    <t>2.2.8</t>
  </si>
  <si>
    <t>Kosto Totale e Planit të Veprimit</t>
  </si>
  <si>
    <t>PBA 2023-2025 (në  lekë)</t>
  </si>
  <si>
    <t>Kosto totale e PV</t>
  </si>
  <si>
    <t>1.1.20</t>
  </si>
  <si>
    <t>Trajnime për personelin e institucioneve të ekzekutimit të vendimeve penale (IEVP) dhe  shërbimit të provës,  mbi  shenjat e hershme të radikalizmit dhe ekstremizmit të dhunshëm.</t>
  </si>
  <si>
    <r>
      <rPr>
        <sz val="9"/>
        <color theme="1"/>
        <rFont val="Times New Roman"/>
        <family val="1"/>
      </rPr>
      <t xml:space="preserve">Hartimi i programeve pilot të deradikalizimit dhe ri-integrimit në shoqëri  të te miturve të  radikalizuar pas largimit të tyre  nga institucionet penitenciare dhe shërbimit të provës </t>
    </r>
    <r>
      <rPr>
        <b/>
        <sz val="9"/>
        <color theme="1"/>
        <rFont val="Times New Roman"/>
        <family val="1"/>
      </rPr>
      <t xml:space="preserve">
</t>
    </r>
  </si>
  <si>
    <t xml:space="preserve">Trajnime të prokurorëve dhe gjyqtarëve për çështje që lidhen me Radikalizmin dhe EDH. </t>
  </si>
  <si>
    <t xml:space="preserve">Përditësimi i kurrikulës për trajnimin e personelin e Forcave të Armatosura të RSH, për format e reja të shfaqjes së ekstremizmit dhe të radikalizimit. </t>
  </si>
  <si>
    <t>Hartimi i udhëzimeve për personelin e  kujdesit shëndetësor/shëndetit publik dhe mbrojtjes sociale për të identifikuar individë në rrezik ose të cënuar ndaj fenomenit të radikalizmit (në kuadër të një procedure standard veprimi multisektoriale)</t>
  </si>
  <si>
    <t>1.1.30</t>
  </si>
  <si>
    <t>AMVV</t>
  </si>
  <si>
    <t>Fakulteti Juridik; QKEDH</t>
  </si>
  <si>
    <t>Publikime të raporteve vjetore në faqen zyrtare të QKEDH-së.</t>
  </si>
  <si>
    <t xml:space="preserve">Organizimi i takimeve rajonale </t>
  </si>
  <si>
    <t>Analiza dhe vlerësimi i kuadrit rregullator për parandalimin e radikalizmit online dhe ekstremizmit të dhunshëm.</t>
  </si>
  <si>
    <t>1.1.31</t>
  </si>
  <si>
    <t>1.1.33</t>
  </si>
  <si>
    <t>1.1.32</t>
  </si>
  <si>
    <t xml:space="preserve">OBJEKTIVI SPECIFIK: Analizimi dhe Adresimi i faktorëve nxitës dhe shtytës për individët që janë në rrezik për t’u radikalizuar apo përfshirë në ekstremizëm të dhunshëm dhe forcimi i komuniteteve vulnerabël përmes përfshirjes në Partneritete Publike Private (PPP) </t>
  </si>
  <si>
    <t>Fuqizimi i kapaciteteve të anëtarëve të mekanizmit referues të Këshillave Vendorë të Sigurisë Publike mbi radikalizmin dhe ekstremizmin e dhunshëm</t>
  </si>
  <si>
    <t>Zhvillimi i takimeve me rrjetin e koordinatorëve dhe aktorët e përfshirë për çështjet e parandalimit të radikalizmit dhe ekstremizmit të dhunshëm</t>
  </si>
  <si>
    <t>1.2.3</t>
  </si>
  <si>
    <t>1.2.4</t>
  </si>
  <si>
    <t>1.2.5</t>
  </si>
  <si>
    <t>1.2.6</t>
  </si>
  <si>
    <t>II.QËLLIMI I POLITIKËS 1: Mbajtja e kërcënimit në nivel të ulët</t>
  </si>
  <si>
    <t>II.QËLLIMI I POLITIKËS 2: Reagim nëpërmjet reduktimit dhe lehtësimit të pasojave nga një sulm terrorist</t>
  </si>
  <si>
    <t>PBA 2023-2025</t>
  </si>
  <si>
    <t xml:space="preserve">Qëllimi i Politikës I: MBAJTJA E KËRCËNIMIT TERRORIST NË NIVEL “TË ULËT”
</t>
  </si>
  <si>
    <t xml:space="preserve">Objektivat Specifik </t>
  </si>
  <si>
    <t>Kosto indikative totale</t>
  </si>
  <si>
    <t>Burimi i mbulimit deri ne 2025</t>
  </si>
  <si>
    <t>Kosto totale ne EUR
(kursi kembimit: 1 EUR = 123ALL)</t>
  </si>
  <si>
    <t>Institucioni kontribues</t>
  </si>
  <si>
    <t>Afati i fillimit</t>
  </si>
  <si>
    <t>Afati  i mbarimit</t>
  </si>
  <si>
    <t>Financim i huaj</t>
  </si>
  <si>
    <t>cost from VALUE ADD</t>
  </si>
  <si>
    <t>Total FH</t>
  </si>
  <si>
    <t>Kosto Totale e PV</t>
  </si>
  <si>
    <t>Kosto Korente</t>
  </si>
  <si>
    <t>Kosto Kapitale</t>
  </si>
  <si>
    <t>Totali</t>
  </si>
  <si>
    <t>Qëllimi i Politikës I</t>
  </si>
  <si>
    <t>Qëllimi i Politikës II</t>
  </si>
  <si>
    <t>Financim I Huaj</t>
  </si>
  <si>
    <t>Hendek financiar 2021-2025</t>
  </si>
  <si>
    <t xml:space="preserve">Kosto Korente </t>
  </si>
  <si>
    <t>Kosto kapitale</t>
  </si>
  <si>
    <t>Total kosto</t>
  </si>
  <si>
    <t>Qëllimi i Politikës II: Reagim nëpërmjet reduktimit dhe lehtësimit të pasojave nga një sulm terrorist</t>
  </si>
  <si>
    <r>
      <rPr>
        <b/>
        <sz val="11"/>
        <color indexed="10"/>
        <rFont val="Calibri"/>
        <family val="2"/>
      </rPr>
      <t>Kosto totale Qëllimi I Politikës I
1.1 +1.2 +1.3 )</t>
    </r>
    <r>
      <rPr>
        <sz val="11"/>
        <color theme="1"/>
        <rFont val="Calibri"/>
        <family val="2"/>
        <scheme val="minor"/>
      </rPr>
      <t xml:space="preserve">
</t>
    </r>
  </si>
  <si>
    <t>OBJEKTIVI SPECIFIK: Përmirësim i infrastruktures dhe ngritje kapacitetesh të punonjësve të institucioneve publike për zhvillimin e programeve te rehabilitimit dhe riitegrimit për personat e radikalizuar ose të kthyerit nga zonat e konfliktit</t>
  </si>
  <si>
    <t>OBJEKTIVI SPECIFIK: Fuqizimi ekonomik i personave të radikalizuar dhe familjeve te kthyera nga vendet e luftës përmes integrimit dhe harmonizimit të ndërhyrjeve për kualifikime dhe  punësim</t>
  </si>
  <si>
    <t>OBJEKTIVI SPECIFIK:  Rritja e aksesit të personave të radikalizuar  dhe të kthyer nga vendet e luftës në programet e strehimit social</t>
  </si>
  <si>
    <t>Hendeku financiar
2021-2025
(në Lekë)</t>
  </si>
  <si>
    <t>1 euro 123 Lekë</t>
  </si>
  <si>
    <t xml:space="preserve"> </t>
  </si>
  <si>
    <t>Nevoja Kapitale (në Lek)</t>
  </si>
  <si>
    <t>Kosto totale Qëllimi i Politikës II (2.1 +2.2 +2.3 )</t>
  </si>
  <si>
    <t>Trajnime  fillestare dhe të vazhduara për forcimin e kapaciteteve të zyrtareve të burgjeve dhe shërbimit të provës në lidhje me instrumentet e vlerësimit të shenjave për identifikimin e personave në rrezik, menaxhimin e rasteve dhe shkëmbimin e informacionit.</t>
  </si>
  <si>
    <t xml:space="preserve">Ministria e Drejtësisë/ Drejtoria e Përgjithshme e Shërbimit të Provës , 
Shërbimi i Kontrolli të Brendshëm të Burgjeve
Drejtoria e Përgjithshme e Burgjeve </t>
  </si>
  <si>
    <t>Ministria e Drejtësisë/ Drejtoria e Përgjithshme e Shërbimit të Provës, 
Shërbimi i Kontrolli të Brendshëm të Burgjeve
Drejtoria e Përgjithshme e Burgjeve</t>
  </si>
  <si>
    <t>Mbështetja me programe trajnimi për punësim për të rinjtë në rrezik radikalizmi dhe që ndodhen në institucionet penitenciare</t>
  </si>
  <si>
    <t>Ministria e Drejtësisë/Drejtoria e Përgjithshme e Burgjeve/Qendra e Parandalimit të Krimeve të të Rinjve dhe të Miturve</t>
  </si>
  <si>
    <t>QKEDH; Donatorë</t>
  </si>
  <si>
    <t>QKDHE; Donatorë</t>
  </si>
  <si>
    <t>KLGJ; KLP; QKEDH; Donatorë</t>
  </si>
  <si>
    <t>Ministria e Arsimit dhe Sportit; Ministria e Drejtësisë, NJVV, Ministria e Shëndetësisë dhe Mbrojtjes Sociale</t>
  </si>
  <si>
    <t>Drejtoria Përgjithshme e Policisë së Shtetit/Akademia e Policisë</t>
  </si>
  <si>
    <t>Ministria e Brendshme, QKEDH</t>
  </si>
  <si>
    <t xml:space="preserve">Drejtoria Përgjithshme e Policisë së Shtetit
</t>
  </si>
  <si>
    <t>Drejtoria Përgjithshme e Policisë së Shtetit;</t>
  </si>
  <si>
    <t>Drejtoritë Vendore të Policisë së Shtetit; QKEDH; Donatorë</t>
  </si>
  <si>
    <t>Komisariatet e Policisë; QKEDH; Donatorë</t>
  </si>
  <si>
    <t xml:space="preserve">Policia e Shtetit  
 </t>
  </si>
  <si>
    <t>Ministria e Shëndetësisë dhe Mbrojtjes Sociale; Ministria e Financave dhe Ekonomisë; Ministria e Arsimit dhe Sportit; QKEDH; Donatorë</t>
  </si>
  <si>
    <t>Policia e Shtetit</t>
  </si>
  <si>
    <t>MB/Policia e Shtetit; NJVV</t>
  </si>
  <si>
    <t xml:space="preserve">MAS </t>
  </si>
  <si>
    <t>Krijimi dhe funksionimi i një rrjeti ToT mbi shëndetin mendor dhe fenomenin e EDH-se në terma të shkaqeve dhe pasojave dhe të shëndetit mendor të lidhur me këtë fenomen</t>
  </si>
  <si>
    <t>NJVV; QKEDH</t>
  </si>
  <si>
    <t>Ministria e Brendshme; Ministria e Arsimit; Ministria e Drejtësisë; NJVV; Ministria e Shëndetësisë dhe Mbrojtjes Sociale; Prefekturat</t>
  </si>
  <si>
    <t>Ministria e Ekonomisë dhe Financave; Drejtoria e Përgjithshme e Pastrimit të Parave; Donatorë</t>
  </si>
  <si>
    <t>MB/PSH/DVP; Bashkitë; Prefekturat; NJVV; DPPP; IEVP; Donatorë</t>
  </si>
  <si>
    <t>Zbatimi i programit kombëtar të daljes nga skema e ndihmës ekonomike për përfituesit e ndihmës ekonomike me prioritet në zonat me rrezikshmëri më të lartë ndaj fenomenit të radikalizimit dhe ekstremizmit të dhunshëm; (http://qeverisjavendore.gov.al/keshillikonsultativ/wp-content/uploads/2021/01/16.-Programi-Kombetar-per-daljen-nga-skema-e-ndihmes-ekonomike.pdf (2020-2022 dhe sipas rinovimit të këtij plani)</t>
  </si>
  <si>
    <t>QKEDH; MB; Donatorë</t>
  </si>
  <si>
    <t>QKEDH; Donatorë; Këshilltarët për Media të Ministrive</t>
  </si>
  <si>
    <t>Organizimi i seminareve, forumeve dhe konferencave</t>
  </si>
  <si>
    <t>Zhvillimi i tryezave të rrumbullakta të diskutimit</t>
  </si>
  <si>
    <t>Kryerja e vizitave në terren</t>
  </si>
  <si>
    <t xml:space="preserve">MB; MFE; Donatorë
</t>
  </si>
  <si>
    <t xml:space="preserve">MB; Donatorë
</t>
  </si>
  <si>
    <t>Organizimi i forumeve me dëgjesa publike dhe histori njerëzore</t>
  </si>
  <si>
    <t xml:space="preserve">NJVV; Donatorë
</t>
  </si>
  <si>
    <t xml:space="preserve">MB; NJVV
</t>
  </si>
  <si>
    <t>Organizimi i ekspozitës me imazhe (Video/Audio)</t>
  </si>
  <si>
    <t xml:space="preserve">NJVV; QKEDH;
Donatorë
</t>
  </si>
  <si>
    <t xml:space="preserve">MAS; NJVV; AMA; 
Donatorë 
</t>
  </si>
  <si>
    <t xml:space="preserve">MSHMS; Donatorë </t>
  </si>
  <si>
    <t>MAS; IAL</t>
  </si>
  <si>
    <t>IAL; QKEDH</t>
  </si>
  <si>
    <t>Zhvillimi i aktiviteteve informuese dhe edukuese në institucionet e arsimit parauniversitar</t>
  </si>
  <si>
    <t>Promovimi i “LINJËS SË KUQE” dhe raportimit për përmbajtje të paligjshme dhe dhunës</t>
  </si>
  <si>
    <t>AKCESK; Donatorë</t>
  </si>
  <si>
    <t>Sensibilizimi i bizneseve dhe komunitetit në tërësi me qëllim që të jenë më të hapur dhe jo-paragjykues ndaj  personave të radikalizuar dhe individëve të kthyer nga vendet e luftës në lidhje me çështje të punësimit.</t>
  </si>
  <si>
    <t>MSHMS; MD; MB; MFE; NJVV; QKEDH</t>
  </si>
  <si>
    <t xml:space="preserve">
AMA; NJVV
</t>
  </si>
  <si>
    <t xml:space="preserve">Ministritë e linjës; NJVV
</t>
  </si>
  <si>
    <t xml:space="preserve">Ministritë e linjës;
NJVV
</t>
  </si>
  <si>
    <t xml:space="preserve">AMA; Donatorë
</t>
  </si>
  <si>
    <t>QKEDH; MB</t>
  </si>
  <si>
    <t xml:space="preserve">MSHMS; Donatorë
</t>
  </si>
  <si>
    <t xml:space="preserve">MFE; AKPA; Donatore </t>
  </si>
  <si>
    <t>AKPA; NJVV; Donatorë</t>
  </si>
  <si>
    <t>NJVV; AKPA</t>
  </si>
  <si>
    <t>AIDA; NJVV</t>
  </si>
  <si>
    <t xml:space="preserve">AKPA; MFE </t>
  </si>
  <si>
    <t>AKPA; MFE; MB</t>
  </si>
  <si>
    <t xml:space="preserve">MB </t>
  </si>
  <si>
    <t>Identifikimi dhe Referimi i personave në rrezik radikalizimi dhe ekstremizmi për regjistrimin si punëkërkues të papunë, në përputhje me legjislacionin për nxitjen e punësimit.</t>
  </si>
  <si>
    <t>Krijimi i programeve të reja të cilat rezultojnë në riintegrimin e plotë të të kthyerve në komunitet.</t>
  </si>
  <si>
    <t>Mbështetje e personalizuar për aplikime për punëkërkim  i personave të radikalizuar dhe atyre të kthyer nga zonat e konfliktit.</t>
  </si>
  <si>
    <t>Prioritizimi i personave të radikalizuar ose të kthyer nga zonat e konfliktit për përfitimin nga programi i nxitjes nëpërmjet vetëpunësimit (VKM Nr. 348, datë 29.4.2020 për procedurat, kriteret dhe rregullat për zbatimin e programit të nxitjes nëpërmjet vetëpunësimit).</t>
  </si>
  <si>
    <t>Zhvillimi i sesioneve dhe ndërgjegjësimi i personave që trajtohen në sistemin e burgjeve dhe shërbimin e provës në lidhje me ekstremizmin e dhunshëm dhe radikalizmin që çon në terrorizëm</t>
  </si>
  <si>
    <t>Këshillime në grup të kryera me individë të burgosur dhe individë të përfshirë në institucionet vendore të shërbimit të provës në lidhje me çështjet e ekstremizmit të dhunshëm</t>
  </si>
  <si>
    <t>Hartimi i programeve profesionale për individë vulnerabël ndaj radikalizmit në sistemin e burgjeve dhe shërbimit të provës.</t>
  </si>
  <si>
    <t xml:space="preserve">Hartimi i protokolleve dhe manualeve të zbatimit për përgatitjen e daljes nga burgu apo shërbimi i provës i fëmijëve, të rinjve, grave (grupet vulnerabël) dhe referimi i rasteve me potencial problematik) </t>
  </si>
  <si>
    <t>Drejtoritë Vendore të Kufirit dhe Migracionit; QKEDH; Donatorë</t>
  </si>
  <si>
    <t xml:space="preserve">AISM (Agjensia e Inteligjencës dhe Sigurisë së Mbrojtjes); Policia Ushtarake (PU); QKEDH
</t>
  </si>
  <si>
    <t xml:space="preserve">ASCAP; QKEDH; Donatorë </t>
  </si>
  <si>
    <t>QKEDH; Donatorë (për vizita në terren apo mbështetje promovimi të aktiviteteve të harmonizuara)</t>
  </si>
  <si>
    <t>Krijimi i programeve të ndryshme të trajtimit për nxënësit  e identifikuar në shkolla me shenja të para të ekstremizmit të dhunshëm dhe radikalizmit.</t>
  </si>
  <si>
    <t>Donatorë; QKEDH</t>
  </si>
  <si>
    <t xml:space="preserve">Trajnime të mësuesve për identifikimin dhe menaxhimin e fëmijëve që përfshihen në radikalizëm dhe ekstremizëm të dhunshëm </t>
  </si>
  <si>
    <t>Vlerësimi i treguesve socio-shëndetësorë që lidhen me zhvillimin e fenomenit të ekstremizmit të dhunshëm dhe radikalizmit, në zonat/grupet në rrezik  më të lartë (personat në rrezik radikalizimi dhe EDH, personat e identifikuar si të radikalizuar dhe ekstremistë dhe personat në rrezik për tu rikthyer radikalizimit dhe EDH duke bashkëpunuar me aktorë të tjerë në nivel lokal</t>
  </si>
  <si>
    <t>Ngritja e rrjetit të koordinatorëve dhe zhvillimi i kapaciteteve me qëllim parandalimin e radikalizmit bazuar në aktorët e përfshirë sipas hartës së azhornuar nga ana e strukturave të Ministrisë së Brendshme</t>
  </si>
  <si>
    <t>Dhomat e Tregtisë; AIDA; NJVV; QKEDH</t>
  </si>
  <si>
    <t xml:space="preserve">Kryeministria; Ministria e Kulturës; Donatorë
</t>
  </si>
  <si>
    <t>Informimi dhe ndërgjegjesimi i personave që trajtohen në sistemin e burgjeve dhe shërbimin e provës në lidhje me ekstremizmin e dhunshëm  dhe radikalizmin</t>
  </si>
  <si>
    <t>Zhvillimi i sesioneve informuese, të parë në këndvështrimin gjinor, me pjesëmarrje të prindërve/komunitetit/nxënësve për njohjen e shenjave të hershme të ekstremizmit dhe radikalizmit.</t>
  </si>
  <si>
    <t>Zhvillimi i leksioneve të hapura në auditorët e universiteteve në kuadër të marrëveshjes me Rektoratin e UT</t>
  </si>
  <si>
    <t xml:space="preserve"> Përfshirja në mënyre aktive e nxënësve me rrezik radikalizimi të ciklit parauniversitar në aktivitete ekstrakurrikulare dhe shkollore ku trajtohen, thellohen në mënyre kreative tematikat e parandalimit të radikalizmit dhe luftimit të ekstremizmit të dhunshëm. </t>
  </si>
  <si>
    <t xml:space="preserve">Akademia e Forcave të Armatosura (Departamenti i Strategjisë së Terrorizmit dhe Ekstremizmit të Dhunshëm); Qendra Stërvitore në Vlorë; Agjencia e Inteligjencës Sigurisë dhe Mbrojtjes (AISM)
</t>
  </si>
  <si>
    <t xml:space="preserve">ASCAP; Donatorë 
</t>
  </si>
  <si>
    <t>Ndërgjegjësimi i komuntetit të biznesit për përfshirjen e individëve vulnerabël në projekte PPP me qëllim  forcimin e tyre ekonomik përmes  angazhimit të tyre</t>
  </si>
  <si>
    <t>NJVV;  Dhomat e Tregtisë; AIDA; QKEDH; Donatorë</t>
  </si>
  <si>
    <t>Ndërtimi i një faqe online si landing page i integruar në ëebsitet e aktorëve kryesore.</t>
  </si>
  <si>
    <t>Hartimi i protokollit të menaxhimit të rasteve të ekstremizmit të dhunshëm në nivel vendor.</t>
  </si>
  <si>
    <t>Konsolidimi  i kuadrit normativ për riorganizimin strukturor, rishikimin e  misionit dhe përgjegjësive të QKEDH, funksionimin dhe bashkëveprimin ndëristitucional të saj me synim rritjen e kapaciteteve dhe fuqizimin e statusit institucional dhe zgjerimin e spektrit të përgjegjësive të saj.</t>
  </si>
  <si>
    <t>Hartimi i Protokolleve të bashkëpunimit ndërmjet strukturave shtetërore që evidentojnë dhe trajtojnë individët e radikalizuar dhe ekstremistët e dhunshëm</t>
  </si>
  <si>
    <t>Miratimi i protokollit dhe i aktit administrativ që përcakton institucionet përgjegjëse dhe afatet kohore në zbatimin e masave në trajtim të individët e radikalizuar dhe ekstremistët e dhunshëm</t>
  </si>
  <si>
    <t xml:space="preserve">MFE; AKPA; Donatorë </t>
  </si>
  <si>
    <t xml:space="preserve">MAS; Donatorë 
</t>
  </si>
  <si>
    <t>Zhvillimi i programeve pilot të deradikalizimit dhe riintegrimit që synojnë ndërhyrjet në zonat problematike,  për arsimin bazë dhe të mesëm.</t>
  </si>
  <si>
    <t xml:space="preserve">Zhvillimi dhe zbatimi i projekteve pilot të deradikalizimit dhe riintegrimit që synojnë ndërhyrjet në zonat problematike.                                                             </t>
  </si>
  <si>
    <t>Ngritja e kapaciteteve dhe ndërveprimit mes administratorëve socialë, NJMF, punonjësve sociale të NJVRN dhe përfaqësuesve të mekanizmit kundër dhunës në familje për identifikimin e hershëm të rasteve të radikalizimit dhe EDH dhe rritjen e bashkëpunimit për adresimin e tyre.</t>
  </si>
  <si>
    <t>Menaxhimi i rasteve (vlerësimi fillestar, vlerësimi i thelluar, hartimi i planit të ndërhyrjes, dhe ndjekja e zbatimit të PIN (plani individual i ndërhyrjes) për rastet që shfaqin shenjat e para të radikalizmit si dhe raportimi i këtyre rasteve pranë QKEDH.</t>
  </si>
  <si>
    <t xml:space="preserve">Hartimi i protokolleve për përfshirjen e personave të radikalizuar në programet aktive të tregut të punës nëpërmjet shërbimeve të punësimit, programeve të nxitjes dhe programeve të formimit profesional.  </t>
  </si>
  <si>
    <t>Organizimi  i trajnimeve (online/ në klasa) në lidhje me sipërmarrjen, hapjen e bizneseve dhe rritjen e biznesit të personave të radikalizuar dhe  të kthyer nga vendet e luftës.</t>
  </si>
  <si>
    <t xml:space="preserve">Organizimi i trajnimeve për punonjësit e migracionit (që trajtojnë shtetasit shqiptare të kthyer dhe të huajt që punojnë) në strukturat e AKPA, për lidhjen ndërmjet radikalizimit dhe ekstremizmit të dhunshëm dhe kategorive të ndryshme të e/imigrantëve.  </t>
  </si>
  <si>
    <t xml:space="preserve">Mbështetja me prioritet e familjeve me individë të radikalizuar me programet e strehimit. </t>
  </si>
  <si>
    <t>Ofrim asistence për aplikim dhe plotësimin e dokumentacionit në programet e strehimit social për personat e radikalizuar.</t>
  </si>
  <si>
    <t>Vlerësim, analizë dhe ngritje e kapaciteteve të hetimit dhe identifikimit të rreziqeve të financimit të aktiviteteve të propagandës, radikalizmit, nxitjes së ekstremizmit të dhunshëm nga subjekte të ndryshme.  Analizë e profileve me rrezik financimi të aktiviteteve të radikalizmit dhe ekstremizmit të dhunshëm dhe terrorizmit.</t>
  </si>
  <si>
    <t xml:space="preserve">Ngritja dhe fuqizimi i pozicionit dhe kapaciteteve identifikuese dhe  monitoruese të koordinatorëve,  për cështje të ekstremizmit të dhunshëm dhe radikalizmit, financimit të terrorizmit dhe proceseve RRR në DVP, Prefektura, NJVV, DPPP, IEVP, Bashkitë dhe në të gjithë territorin. </t>
  </si>
  <si>
    <t>Vlerësimi, analiza dhe identifikimi i faktorëve socio-ekonomike si nxitës dhe shtytës të faktorëve të radikalizmit dhe ekstremizmit të dhunshëm që çon në terrorizëm</t>
  </si>
  <si>
    <t>Vlerësimi, analiza, identifikimi dhe hetimi i faktorëve ideologjikë politikë edhe me ndikim të huaj mbi rrezikun e radikalizmit dhe ekstremizmit të dhunshëm dhe radikalizmit që çon në terrorizëm.</t>
  </si>
  <si>
    <t>Vlerësimi, analiza, identifikimi dhe hetimi i faktorëve nxitëse të radikalizmit dhe ekstremizmit të dhunshëm të ngritura mbi stereotipe me bazë religjoni që çon në terrorizëm.</t>
  </si>
  <si>
    <t>Zhvillimi i anketimeve dhe mbledhja e të dhënave përmes veprimtarisë së inteligjencës së strukturave përkatëse të QKEDH për identifikimin e faktorëve të përhapjes së fenomenit radikalizmit dhe ekstremizmit të dhunshëm online.</t>
  </si>
  <si>
    <t>Informimi dhe ndërgjegjesimi i personave që trajtohen në sistemin e burgjeve dhe shërbimin e provës në lidhje me ekstremizmin e dhunshëm dhe radikalizmin që çon në terrorizëm.</t>
  </si>
  <si>
    <t>Ndërgjegjësimi i personelit të FARSH për rrezikun e ekstremizmit të dhunshëm, shenjat e hershme të radikalizimit, dhe kategoritë që janë më të rrezikuara nga ky fenomen.</t>
  </si>
  <si>
    <t>Komunikim ndërinstitucional për ofrimin e një sërë shërbimesh sociale, shëndetësore (fizike dhe psikologjike), arsimore (arsimi formal dhe joformal), zhvillim profesional.</t>
  </si>
  <si>
    <t>Mbulimi në mediumet tradicionale: Televizionet dhe Radio.</t>
  </si>
  <si>
    <t>Zhvillimi i fushatave ndërgjegjësuese dhe kundër narrativave në rrjetet sociale.</t>
  </si>
  <si>
    <t>Realizimi dhe prodhimi i produkteve me përmbajtjes audiovizuale.</t>
  </si>
  <si>
    <t>Dizenjimi, realizimi dhe prodhimi i produkteve me përmbajtje vizuale.</t>
  </si>
  <si>
    <t>Ofrimi i mbështetjes psiko-sociale  për  fëmijet të kthyer nga zona të luftës të cilët ndjekin arsimin dhe fëmijë në rrezik radikalizimi, të identifikuar si të radikalizuar.</t>
  </si>
  <si>
    <t>Ngritja e strukturës përgjegjëse në QKEDH për përdorimin e programit kompjuterik analitik me bazë të dhënash digjitale i dedikuar për rastet e ekstremizmit të dhunshëm</t>
  </si>
  <si>
    <t>Vendosja në funksion në QKEDH i një programi kompjuterik analitik me bazë të dhënash digjitale të dedikuar për përpunim informacioni për rastet dhe profilet që lidhen me radikalizmin dhe ekstremizmin e dhunshëm.</t>
  </si>
  <si>
    <t>Identifikimi, profilizimi, hetimi, grumbullimi dhe analizimi i të dhënave rreth individëve në rrezik radikalizimi apo të radikalizuar ose ekstremist të dhunshëm.</t>
  </si>
  <si>
    <t>Identifikimi dhe hetimi i shkaqeve që çojnë në radikalizëm si dhe të metodave të rekrutimit në Sistemin e Burgjeve dhe në Shërbimin e Provës</t>
  </si>
  <si>
    <t>Kryerja e vlerësimit të kapaciteteve institucionale për të identifikuar nevojat profesionale, teknike, infrastrukturore në lidhje me ekstremizmin e dhunshëm.</t>
  </si>
  <si>
    <t>Trajnime informuese me qëllim parandalimin e radikalizmit bazuar në hartën e përditësuar të hotspoteve nga ana e strukturave policore.</t>
  </si>
  <si>
    <t>Kryerja e trajnimeve për punonjësit e patrullës së përgjithshme  mbi ndërgjegjësimin kundër ekstremizmit të dhunshëm dhe shenjat e hershme të radikalizimit, me fokus të rinjtë.</t>
  </si>
  <si>
    <t xml:space="preserve">Trajnime të zyrtarëve të policimit në komunitet rreth tendencave të radikalizimit, metodave të rekrutimit, radikalizimit. </t>
  </si>
  <si>
    <t>Trajnime të zyrtarëve të pikave kufitare rreth tendencave të radikalizimit, metodave të rekrutimit, radikalizimit dhe mekanizmave të referimit të problematikave të lidhura me këto fenomene.</t>
  </si>
  <si>
    <t>Përgatitja e raporteve të vlerësimit për situatën e riintegrimit të familjeve të kthyera nga zonat e rrezikut.</t>
  </si>
  <si>
    <t xml:space="preserve">Zhvillimi i konceptit të koordinatorëve kombëtarë duke përcaktuar përgjegjësitë e tyre, procedurat dhe formatet për raportim me qëllim ngritjen dhe fuqizimin e pozicionit të koordinatorëve kombëtarë për cështje të ekstremizmit të dhunshëm dhe radikalizmit në komisariatet e policisë, NJVV-të, në të gjithë territorin. </t>
  </si>
  <si>
    <t>Identifikimi, hetimi dhe analiza e zonave në rrezik për të kuptuar mënyrat e ndikimit, pikat e dobëta në sistemin e Forcave të Armatosura që çojnë në radikalizëm dhe ekstremizëm të dhunshëm.</t>
  </si>
  <si>
    <t xml:space="preserve">Kryerja e vlerësimit të  kapaciteteve në mjediset shkollore me qëllim identifikimin e rasteve të  shfaqjes së ekstremizmit të dhunshëm. </t>
  </si>
  <si>
    <t>PLANI I VEPRIMIT PËR PARANDALIMIN  DHE KUNDËRSHTIMIN E EKSTREMIZMIT TË DHUNSHËM  2022-2025</t>
  </si>
  <si>
    <t>Institucionet Vendore të Shërbimit të Provës dhe Burgjet; QKEDH</t>
  </si>
  <si>
    <t xml:space="preserve">Ministria e Drejtësisë/ Drejtoria e Përgjithshme e Shërbimit të Provës/
Shërbimi i Kontrolli të Brendshëm të Burgjeve
/Drejtoria e Përgjithshme e Burgjeve
</t>
  </si>
  <si>
    <t>AKPA Rajonale; AIDA</t>
  </si>
  <si>
    <t>Institucionet Vendore të Shërbimit të Provës dhe Burgjeve; QKEDH</t>
  </si>
  <si>
    <t xml:space="preserve">Institucionet Vendore të Shërbimit të Provës dhe Burgjeve; QKEDH; Donatorë
</t>
  </si>
  <si>
    <t>NJVV (Zyra për Shërbimet Sociale në Bashki)</t>
  </si>
  <si>
    <t xml:space="preserve">Shërbimi Social Shtetëror; AKPA dhe Njësitë Rajonale dhe Vendore;
QKEDH
</t>
  </si>
  <si>
    <t>Ministria e Infrastrukturës dhe Energjisë; Ministria e Brendshme; Bashkitë, KESH; OST; OSHEE, Ndërmarrja Ujësjellës Kanalizime; Donatorë</t>
  </si>
  <si>
    <t xml:space="preserve">Hartimi i një Procedure Standarde Veprimi për fuqizimin e komuniteteve, riintegrimin dhe rehabilitimin e familjeve të kthyera ose të radikalizuara 
</t>
  </si>
  <si>
    <t>Bashkitë; Zyrat e Shërbimit të Gjendjes Civile në Nivel Vendor</t>
  </si>
  <si>
    <t>Ministria e Financave dhe Ekonomisë/AKPA; QKEDH</t>
  </si>
  <si>
    <t>Analizë dhe audit të kritereve të sigurisë dhe mbrojtjes së infrastrukturave kritike kundër rrezikut potencial të ekstremizmit të dhunshëm dhe terrorizmit.</t>
  </si>
  <si>
    <t>Ngritja e strukturës për të monitoruar mediat sociale lidhur me episodet e shprehjes së ekstremizmit të dhunshëm, radikalizmit, indoktrinimit, propagandës, rekrutimit dhe hetimi e analiza e tyre për përgatitjen dhe zhvillimin e kundër narrativës dhe mesazheve pozitive.</t>
  </si>
  <si>
    <t xml:space="preserve">QËLLIMI I POLITIKËS 2: Reagim nëpërmjet reduktimit dhe lehtësimit të pasojave të fenomeneve të radikalizmit, ekstremizmit të dhunshëm dhe terrorizmit
</t>
  </si>
  <si>
    <t>OBJEKTIVI SPECIFIK:Përmirësim i infrastrukturës dhe ngritje kapacitetesh të punonjësve të institucioneve publike për zhvillimin e programeve te rehabilitimit dhe riintegrimit për personat e radikalizuar ose të kthyerit nga zonat e konfliktit</t>
  </si>
  <si>
    <t>Zhvillimi i seminareve me punonjësit e migracionit të strukturave të AKPA dhe strukturave të MB dhe CVE, se si të bashkëpunojnë kur evidentojnë raste të radikalizimit apo ekstremizmit të dhunshëm apo potencialë.</t>
  </si>
  <si>
    <t>Ngritja e kapacitetit strukturës përgjegjëse për përdorimin e programit kompjuterik  me bazë të dhënash digjitale i dedikuar për rastet e ekstremizmit të dhunshëm.</t>
  </si>
  <si>
    <t>OBJEKTIVI SPECIFIK: Analizimi dhe adresimi i faktorëve nxitës për individët që janë në rrezik për t’u radikalizuar apo përfshirë në ekstremizëm të dhunshëm dhe forcimi i komuniteteve vulnerabël përmes përfshirjes së tyre në shoqëri dhe tregun e punës</t>
  </si>
  <si>
    <t xml:space="preserve">OBJEKTIVI SPECIFIK: Fuqizimi i komuniteteve dhe institucioneve publike për identifikimin dhe raportimin e rasteve të ekstremizmit të dhunshëm dhe radikalizmit </t>
  </si>
  <si>
    <t>OBJEKTIVI SPECIFIK: Komunikimi strategjik dhe kundër-narrativa online e ekstremizmit të dhunshëm  dhe radikalizmit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</si>
</sst>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_(* \(#,##0.00\);_(* &quot;-&quot;??_);_(@_)"/>
    <numFmt numFmtId="164" formatCode="_-* #,##0.00_-;\-* #,##0.00_-;_-* &quot;-&quot;??_-;_-@_-"/>
  </numFmts>
  <fonts count="47" x14ac:knownFonts="1">
    <font>
      <sz val="11"/>
      <color theme="1"/>
      <name val="Calibri"/>
      <family val="2"/>
      <scheme val="minor"/>
    </font>
    <font>
      <sz val="10"/>
      <name val="Arial"/>
      <family val="2"/>
      <charset val="238"/>
    </font>
    <font>
      <sz val="10"/>
      <name val="Arial"/>
      <family val="2"/>
    </font>
    <font>
      <b/>
      <sz val="9"/>
      <color indexed="10"/>
      <name val="Times New Roman"/>
      <family val="1"/>
    </font>
    <font>
      <sz val="9"/>
      <color indexed="8"/>
      <name val="Times New Roman"/>
      <family val="1"/>
    </font>
    <font>
      <b/>
      <sz val="9"/>
      <color indexed="8"/>
      <name val="Times New Roman"/>
      <family val="1"/>
    </font>
    <font>
      <b/>
      <sz val="9"/>
      <name val="Times New Roman"/>
      <family val="1"/>
    </font>
    <font>
      <b/>
      <i/>
      <sz val="9"/>
      <color indexed="30"/>
      <name val="Times New Roman"/>
      <family val="1"/>
    </font>
    <font>
      <b/>
      <sz val="9"/>
      <color indexed="10"/>
      <name val="Calibri"/>
      <family val="2"/>
    </font>
    <font>
      <sz val="8"/>
      <name val="Calibri"/>
      <family val="2"/>
    </font>
    <font>
      <sz val="11"/>
      <color theme="1"/>
      <name val="Calibri"/>
      <family val="2"/>
      <scheme val="minor"/>
    </font>
    <font>
      <sz val="12"/>
      <color theme="1"/>
      <name val="Calibri"/>
      <family val="2"/>
      <scheme val="minor"/>
    </font>
    <font>
      <b/>
      <sz val="9"/>
      <color theme="1"/>
      <name val="Times New Roman"/>
      <family val="1"/>
    </font>
    <font>
      <sz val="9"/>
      <color theme="1"/>
      <name val="Times New Roman"/>
      <family val="1"/>
    </font>
    <font>
      <b/>
      <sz val="9"/>
      <color rgb="FF000000"/>
      <name val="Times New Roman"/>
      <family val="1"/>
    </font>
    <font>
      <sz val="9"/>
      <color rgb="FF000000"/>
      <name val="Times New Roman"/>
      <family val="1"/>
    </font>
    <font>
      <b/>
      <sz val="9"/>
      <color rgb="FFFF0000"/>
      <name val="Times New Roman"/>
      <family val="1"/>
    </font>
    <font>
      <b/>
      <sz val="11"/>
      <color rgb="FFFF0000"/>
      <name val="Calibri"/>
      <family val="2"/>
      <scheme val="minor"/>
    </font>
    <font>
      <sz val="9"/>
      <color theme="1"/>
      <name val="Arial"/>
      <family val="2"/>
    </font>
    <font>
      <sz val="9"/>
      <color rgb="FF000000"/>
      <name val="Arial"/>
      <family val="2"/>
    </font>
    <font>
      <b/>
      <sz val="9"/>
      <color rgb="FF000000"/>
      <name val="Arial"/>
      <family val="2"/>
    </font>
    <font>
      <b/>
      <sz val="9"/>
      <color theme="1"/>
      <name val="Arial"/>
      <family val="2"/>
    </font>
    <font>
      <b/>
      <i/>
      <sz val="9"/>
      <color rgb="FFFF0000"/>
      <name val="Arial"/>
      <family val="2"/>
    </font>
    <font>
      <b/>
      <sz val="9"/>
      <color rgb="FFFFFFFF"/>
      <name val="Arial"/>
      <family val="2"/>
    </font>
    <font>
      <b/>
      <i/>
      <sz val="9"/>
      <color rgb="FF000000"/>
      <name val="Arial"/>
      <family val="2"/>
    </font>
    <font>
      <b/>
      <sz val="11"/>
      <color theme="1"/>
      <name val="Arial"/>
      <family val="2"/>
    </font>
    <font>
      <b/>
      <sz val="8"/>
      <color indexed="8"/>
      <name val="Times New Roman"/>
      <family val="1"/>
    </font>
    <font>
      <sz val="9"/>
      <color theme="1"/>
      <name val="Calibri"/>
      <family val="2"/>
      <scheme val="minor"/>
    </font>
    <font>
      <sz val="11"/>
      <name val="Calibri"/>
      <family val="2"/>
      <scheme val="minor"/>
    </font>
    <font>
      <b/>
      <sz val="8"/>
      <color rgb="FF000000"/>
      <name val="Arial"/>
      <family val="2"/>
    </font>
    <font>
      <sz val="9"/>
      <name val="Times New Roman"/>
      <family val="1"/>
    </font>
    <font>
      <sz val="9"/>
      <color rgb="FFFF0000"/>
      <name val="Times New Roman"/>
      <family val="1"/>
    </font>
    <font>
      <sz val="12"/>
      <color theme="1"/>
      <name val="Times New Roman"/>
      <family val="1"/>
    </font>
    <font>
      <b/>
      <sz val="12"/>
      <color theme="1"/>
      <name val="Times New Roman"/>
      <family val="1"/>
    </font>
    <font>
      <b/>
      <sz val="12"/>
      <color indexed="10"/>
      <name val="Calibri"/>
      <family val="2"/>
    </font>
    <font>
      <b/>
      <sz val="12"/>
      <color rgb="FFFF0000"/>
      <name val="Calibri"/>
      <family val="2"/>
      <scheme val="minor"/>
    </font>
    <font>
      <b/>
      <sz val="16"/>
      <color rgb="FF0070C0"/>
      <name val="Calibri"/>
      <family val="2"/>
      <scheme val="minor"/>
    </font>
    <font>
      <sz val="16"/>
      <color theme="1"/>
      <name val="Calibri"/>
      <family val="2"/>
      <scheme val="minor"/>
    </font>
    <font>
      <b/>
      <sz val="12"/>
      <color rgb="FF000000"/>
      <name val="Times New Roman"/>
      <family val="1"/>
    </font>
    <font>
      <sz val="12"/>
      <color rgb="FF000000"/>
      <name val="Times New Roman"/>
      <family val="1"/>
    </font>
    <font>
      <b/>
      <sz val="11"/>
      <color theme="1"/>
      <name val="Calibri"/>
      <family val="2"/>
      <scheme val="minor"/>
    </font>
    <font>
      <b/>
      <sz val="11"/>
      <color indexed="10"/>
      <name val="Calibri"/>
      <family val="2"/>
    </font>
    <font>
      <b/>
      <sz val="16"/>
      <color rgb="FFFF0000"/>
      <name val="Calibri"/>
      <family val="2"/>
      <scheme val="minor"/>
    </font>
    <font>
      <sz val="11"/>
      <color theme="0"/>
      <name val="Calibri"/>
      <family val="2"/>
      <scheme val="minor"/>
    </font>
    <font>
      <sz val="12"/>
      <color theme="0"/>
      <name val="Times New Roman"/>
      <family val="1"/>
    </font>
    <font>
      <b/>
      <sz val="12"/>
      <color theme="0"/>
      <name val="Times New Roman"/>
      <family val="1"/>
    </font>
    <font>
      <b/>
      <sz val="18"/>
      <color rgb="FFFF0000"/>
      <name val="Calibri"/>
      <family val="2"/>
      <scheme val="minor"/>
    </font>
  </fonts>
  <fills count="20">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rgb="FF4472C4"/>
        <bgColor indexed="64"/>
      </patternFill>
    </fill>
    <fill>
      <patternFill patternType="solid">
        <fgColor rgb="FFD9E2F3"/>
        <bgColor indexed="64"/>
      </patternFill>
    </fill>
    <fill>
      <patternFill patternType="solid">
        <fgColor theme="0" tint="-4.9989318521683403E-2"/>
        <bgColor indexed="64"/>
      </patternFill>
    </fill>
    <fill>
      <patternFill patternType="solid">
        <fgColor rgb="FFE7E6E6"/>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0"/>
        <bgColor indexed="64"/>
      </patternFill>
    </fill>
    <fill>
      <patternFill patternType="solid">
        <fgColor theme="9" tint="0.39997558519241921"/>
        <bgColor indexed="64"/>
      </patternFill>
    </fill>
    <fill>
      <patternFill patternType="solid">
        <fgColor theme="4" tint="0.59999389629810485"/>
        <bgColor indexed="64"/>
      </patternFill>
    </fill>
    <fill>
      <patternFill patternType="solid">
        <fgColor theme="5"/>
      </patternFill>
    </fill>
    <fill>
      <patternFill patternType="solid">
        <fgColor theme="8"/>
      </patternFill>
    </fill>
    <fill>
      <patternFill patternType="solid">
        <fgColor theme="9"/>
      </patternFill>
    </fill>
    <fill>
      <patternFill patternType="solid">
        <fgColor rgb="FF00B0F0"/>
        <bgColor indexed="64"/>
      </patternFill>
    </fill>
    <fill>
      <patternFill patternType="solid">
        <fgColor rgb="FF92D050"/>
        <bgColor indexed="64"/>
      </patternFill>
    </fill>
    <fill>
      <patternFill patternType="solid">
        <fgColor theme="2" tint="-9.9978637043366805E-2"/>
        <bgColor indexed="64"/>
      </patternFill>
    </fill>
  </fills>
  <borders count="6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style="medium">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right/>
      <top/>
      <bottom style="medium">
        <color rgb="FF4472C4"/>
      </bottom>
      <diagonal/>
    </border>
    <border>
      <left/>
      <right style="medium">
        <color rgb="FF8EAADB"/>
      </right>
      <top/>
      <bottom style="medium">
        <color rgb="FF8EAADB"/>
      </bottom>
      <diagonal/>
    </border>
    <border>
      <left/>
      <right style="medium">
        <color indexed="64"/>
      </right>
      <top/>
      <bottom style="medium">
        <color rgb="FF4472C4"/>
      </bottom>
      <diagonal/>
    </border>
    <border>
      <left style="medium">
        <color indexed="64"/>
      </left>
      <right style="medium">
        <color rgb="FF8EAADB"/>
      </right>
      <top/>
      <bottom style="medium">
        <color rgb="FF8EAADB"/>
      </bottom>
      <diagonal/>
    </border>
    <border>
      <left/>
      <right style="medium">
        <color indexed="64"/>
      </right>
      <top/>
      <bottom style="medium">
        <color rgb="FF8EAADB"/>
      </bottom>
      <diagonal/>
    </border>
    <border>
      <left style="medium">
        <color indexed="64"/>
      </left>
      <right style="medium">
        <color rgb="FF8EAADB"/>
      </right>
      <top/>
      <bottom/>
      <diagonal/>
    </border>
    <border>
      <left style="medium">
        <color indexed="64"/>
      </left>
      <right style="medium">
        <color rgb="FF8EAADB"/>
      </right>
      <top/>
      <bottom style="medium">
        <color indexed="64"/>
      </bottom>
      <diagonal/>
    </border>
    <border>
      <left style="medium">
        <color rgb="FF8EAADB"/>
      </left>
      <right style="medium">
        <color indexed="64"/>
      </right>
      <top style="medium">
        <color rgb="FF4472C4"/>
      </top>
      <bottom/>
      <diagonal/>
    </border>
    <border>
      <left style="medium">
        <color rgb="FF8EAADB"/>
      </left>
      <right style="medium">
        <color indexed="64"/>
      </right>
      <top/>
      <bottom style="medium">
        <color rgb="FF8EAADB"/>
      </bottom>
      <diagonal/>
    </border>
    <border>
      <left style="medium">
        <color indexed="64"/>
      </left>
      <right/>
      <top/>
      <bottom style="medium">
        <color rgb="FF4472C4"/>
      </bottom>
      <diagonal/>
    </border>
    <border>
      <left style="medium">
        <color indexed="64"/>
      </left>
      <right style="medium">
        <color rgb="FF8EAADB"/>
      </right>
      <top style="medium">
        <color rgb="FF4472C4"/>
      </top>
      <bottom/>
      <diagonal/>
    </border>
    <border>
      <left style="medium">
        <color rgb="FF8EAADB"/>
      </left>
      <right style="medium">
        <color rgb="FF8EAADB"/>
      </right>
      <top style="medium">
        <color rgb="FF8EAADB"/>
      </top>
      <bottom/>
      <diagonal/>
    </border>
    <border>
      <left style="medium">
        <color rgb="FF8EAADB"/>
      </left>
      <right style="medium">
        <color rgb="FF8EAADB"/>
      </right>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thin">
        <color indexed="64"/>
      </left>
      <right style="thin">
        <color indexed="64"/>
      </right>
      <top/>
      <bottom/>
      <diagonal/>
    </border>
  </borders>
  <cellStyleXfs count="15">
    <xf numFmtId="0" fontId="0" fillId="0" borderId="0"/>
    <xf numFmtId="43" fontId="10" fillId="0" borderId="0" applyFont="0" applyFill="0" applyBorder="0" applyAlignment="0" applyProtection="0"/>
    <xf numFmtId="43" fontId="2" fillId="0" borderId="0" applyFont="0" applyFill="0" applyBorder="0" applyAlignment="0" applyProtection="0"/>
    <xf numFmtId="164" fontId="10" fillId="0" borderId="0" applyFont="0" applyFill="0" applyBorder="0" applyAlignment="0" applyProtection="0"/>
    <xf numFmtId="0" fontId="2" fillId="0" borderId="0"/>
    <xf numFmtId="0" fontId="2" fillId="0" borderId="0"/>
    <xf numFmtId="0" fontId="2" fillId="0" borderId="0"/>
    <xf numFmtId="0" fontId="10" fillId="0" borderId="0"/>
    <xf numFmtId="0" fontId="11" fillId="0" borderId="0"/>
    <xf numFmtId="0" fontId="1" fillId="0" borderId="0"/>
    <xf numFmtId="0" fontId="2" fillId="0" borderId="0"/>
    <xf numFmtId="9" fontId="10" fillId="0" borderId="0" applyFont="0" applyFill="0" applyBorder="0" applyAlignment="0" applyProtection="0"/>
    <xf numFmtId="0" fontId="43" fillId="16" borderId="0" applyNumberFormat="0" applyBorder="0" applyAlignment="0" applyProtection="0"/>
    <xf numFmtId="0" fontId="43" fillId="15" borderId="0" applyNumberFormat="0" applyBorder="0" applyAlignment="0" applyProtection="0"/>
    <xf numFmtId="0" fontId="43" fillId="14" borderId="0" applyNumberFormat="0" applyBorder="0" applyAlignment="0" applyProtection="0"/>
  </cellStyleXfs>
  <cellXfs count="285">
    <xf numFmtId="0" fontId="0" fillId="0" borderId="0" xfId="0"/>
    <xf numFmtId="0" fontId="12" fillId="0" borderId="0" xfId="0" applyFont="1"/>
    <xf numFmtId="0" fontId="13" fillId="0" borderId="0" xfId="0" applyFont="1"/>
    <xf numFmtId="0" fontId="13" fillId="0" borderId="0" xfId="0" applyFont="1" applyFill="1" applyAlignment="1">
      <alignment horizontal="center"/>
    </xf>
    <xf numFmtId="0" fontId="13" fillId="0" borderId="1" xfId="0" applyFont="1" applyBorder="1" applyAlignment="1">
      <alignment wrapText="1"/>
    </xf>
    <xf numFmtId="0" fontId="13" fillId="0" borderId="1" xfId="0" applyFont="1" applyFill="1" applyBorder="1" applyAlignment="1">
      <alignment horizontal="center"/>
    </xf>
    <xf numFmtId="0" fontId="13" fillId="0" borderId="1" xfId="0" applyFont="1" applyBorder="1" applyAlignment="1">
      <alignment horizontal="center"/>
    </xf>
    <xf numFmtId="0" fontId="13" fillId="0" borderId="0" xfId="0" applyFont="1" applyFill="1"/>
    <xf numFmtId="3" fontId="13" fillId="0" borderId="0" xfId="0" applyNumberFormat="1" applyFont="1" applyFill="1" applyAlignment="1">
      <alignment horizontal="center" vertical="center"/>
    </xf>
    <xf numFmtId="3" fontId="15" fillId="0" borderId="1" xfId="0" applyNumberFormat="1" applyFont="1" applyFill="1" applyBorder="1" applyAlignment="1">
      <alignment horizontal="center" vertical="center" wrapText="1"/>
    </xf>
    <xf numFmtId="3" fontId="15" fillId="0" borderId="1" xfId="1" applyNumberFormat="1" applyFont="1" applyBorder="1" applyAlignment="1">
      <alignment horizontal="center" vertical="center" wrapText="1"/>
    </xf>
    <xf numFmtId="3" fontId="15" fillId="0" borderId="11" xfId="1" applyNumberFormat="1" applyFont="1" applyBorder="1" applyAlignment="1">
      <alignment horizontal="center" vertical="center" wrapText="1"/>
    </xf>
    <xf numFmtId="0" fontId="12" fillId="0" borderId="0" xfId="0" applyFont="1" applyFill="1"/>
    <xf numFmtId="3" fontId="13" fillId="0" borderId="0" xfId="0" applyNumberFormat="1" applyFont="1" applyAlignment="1">
      <alignment horizontal="center" vertical="center"/>
    </xf>
    <xf numFmtId="0" fontId="12" fillId="0" borderId="3" xfId="0" applyFont="1" applyBorder="1" applyAlignment="1">
      <alignment horizontal="center" vertical="center"/>
    </xf>
    <xf numFmtId="0" fontId="12" fillId="0" borderId="3" xfId="0" applyFont="1" applyBorder="1" applyAlignment="1">
      <alignment horizontal="center"/>
    </xf>
    <xf numFmtId="3" fontId="13" fillId="0" borderId="0" xfId="1" applyNumberFormat="1" applyFont="1" applyFill="1" applyBorder="1" applyAlignment="1">
      <alignment horizontal="center" vertical="center"/>
    </xf>
    <xf numFmtId="0" fontId="13" fillId="0" borderId="0" xfId="0" applyFont="1" applyFill="1" applyBorder="1"/>
    <xf numFmtId="3" fontId="13" fillId="0" borderId="0" xfId="0" applyNumberFormat="1" applyFont="1" applyFill="1" applyBorder="1"/>
    <xf numFmtId="0" fontId="12" fillId="0" borderId="0" xfId="0" applyFont="1" applyAlignment="1">
      <alignment horizontal="center"/>
    </xf>
    <xf numFmtId="0" fontId="13" fillId="0" borderId="0" xfId="0" applyFont="1" applyAlignment="1">
      <alignment horizontal="center"/>
    </xf>
    <xf numFmtId="0" fontId="13" fillId="2" borderId="0" xfId="0" applyFont="1" applyFill="1"/>
    <xf numFmtId="0" fontId="12" fillId="2" borderId="0" xfId="0" applyFont="1" applyFill="1"/>
    <xf numFmtId="0" fontId="0" fillId="4" borderId="29" xfId="0" applyFill="1" applyBorder="1" applyAlignment="1">
      <alignment vertical="center" wrapText="1"/>
    </xf>
    <xf numFmtId="0" fontId="23" fillId="4" borderId="29" xfId="0" applyFont="1" applyFill="1" applyBorder="1" applyAlignment="1">
      <alignment horizontal="center" vertical="center" wrapText="1"/>
    </xf>
    <xf numFmtId="0" fontId="19" fillId="5" borderId="30" xfId="0" applyFont="1" applyFill="1" applyBorder="1" applyAlignment="1">
      <alignment horizontal="center" vertical="center" wrapText="1"/>
    </xf>
    <xf numFmtId="3" fontId="19" fillId="5" borderId="30" xfId="0" applyNumberFormat="1" applyFont="1" applyFill="1" applyBorder="1" applyAlignment="1">
      <alignment horizontal="center" vertical="center" wrapText="1"/>
    </xf>
    <xf numFmtId="0" fontId="18" fillId="0" borderId="30" xfId="0" applyFont="1" applyBorder="1" applyAlignment="1">
      <alignment horizontal="center" vertical="center" wrapText="1"/>
    </xf>
    <xf numFmtId="3" fontId="18" fillId="0" borderId="30" xfId="0" applyNumberFormat="1" applyFont="1" applyBorder="1" applyAlignment="1">
      <alignment horizontal="center" vertical="center" wrapText="1"/>
    </xf>
    <xf numFmtId="0" fontId="21" fillId="5" borderId="30" xfId="0" applyFont="1" applyFill="1" applyBorder="1" applyAlignment="1">
      <alignment horizontal="center" vertical="center" wrapText="1"/>
    </xf>
    <xf numFmtId="3" fontId="20" fillId="5" borderId="30" xfId="0" applyNumberFormat="1" applyFont="1" applyFill="1" applyBorder="1" applyAlignment="1">
      <alignment horizontal="center" vertical="center" wrapText="1"/>
    </xf>
    <xf numFmtId="0" fontId="0" fillId="0" borderId="0" xfId="0" applyBorder="1"/>
    <xf numFmtId="3" fontId="0" fillId="0" borderId="0" xfId="0" applyNumberFormat="1" applyBorder="1"/>
    <xf numFmtId="0" fontId="23" fillId="4" borderId="27" xfId="0" applyFont="1" applyFill="1" applyBorder="1" applyAlignment="1">
      <alignment horizontal="center" vertical="center" wrapText="1"/>
    </xf>
    <xf numFmtId="0" fontId="23" fillId="4" borderId="0" xfId="0" applyFont="1" applyFill="1" applyBorder="1" applyAlignment="1">
      <alignment horizontal="center" vertical="center" wrapText="1"/>
    </xf>
    <xf numFmtId="0" fontId="23" fillId="4" borderId="14" xfId="0" applyFont="1" applyFill="1" applyBorder="1" applyAlignment="1">
      <alignment horizontal="center" vertical="center" wrapText="1"/>
    </xf>
    <xf numFmtId="0" fontId="0" fillId="4" borderId="31" xfId="0" applyFill="1" applyBorder="1" applyAlignment="1">
      <alignment vertical="center" wrapText="1"/>
    </xf>
    <xf numFmtId="0" fontId="20" fillId="5" borderId="32" xfId="0" applyFont="1" applyFill="1" applyBorder="1" applyAlignment="1">
      <alignment horizontal="right" vertical="center" wrapText="1"/>
    </xf>
    <xf numFmtId="3" fontId="24" fillId="5" borderId="33" xfId="0" applyNumberFormat="1" applyFont="1" applyFill="1" applyBorder="1" applyAlignment="1">
      <alignment horizontal="center" vertical="center" wrapText="1"/>
    </xf>
    <xf numFmtId="0" fontId="21" fillId="0" borderId="34" xfId="0" applyFont="1" applyBorder="1" applyAlignment="1">
      <alignment horizontal="right" vertical="center" wrapText="1"/>
    </xf>
    <xf numFmtId="0" fontId="22" fillId="0" borderId="35" xfId="0" applyFont="1" applyBorder="1" applyAlignment="1">
      <alignment horizontal="right" vertical="center" wrapText="1"/>
    </xf>
    <xf numFmtId="0" fontId="23" fillId="4" borderId="26" xfId="0" applyFont="1" applyFill="1" applyBorder="1" applyAlignment="1">
      <alignment horizontal="center" vertical="center" wrapText="1"/>
    </xf>
    <xf numFmtId="0" fontId="7" fillId="0" borderId="1" xfId="0" applyFont="1" applyBorder="1" applyAlignment="1">
      <alignment horizontal="left" vertical="center" wrapText="1"/>
    </xf>
    <xf numFmtId="3" fontId="14" fillId="0" borderId="44" xfId="0" applyNumberFormat="1" applyFont="1" applyBorder="1" applyAlignment="1">
      <alignment horizontal="center" vertical="center" wrapText="1"/>
    </xf>
    <xf numFmtId="3" fontId="15" fillId="11" borderId="1" xfId="0" applyNumberFormat="1" applyFont="1" applyFill="1" applyBorder="1" applyAlignment="1">
      <alignment horizontal="center" vertical="center" wrapText="1"/>
    </xf>
    <xf numFmtId="3" fontId="15" fillId="11" borderId="1" xfId="1" applyNumberFormat="1" applyFont="1" applyFill="1" applyBorder="1" applyAlignment="1">
      <alignment horizontal="center" vertical="center" wrapText="1"/>
    </xf>
    <xf numFmtId="3" fontId="15" fillId="11" borderId="11" xfId="1" applyNumberFormat="1" applyFont="1" applyFill="1" applyBorder="1" applyAlignment="1">
      <alignment horizontal="center" vertical="center" wrapText="1"/>
    </xf>
    <xf numFmtId="0" fontId="14" fillId="3" borderId="1" xfId="0" applyFont="1" applyFill="1" applyBorder="1" applyAlignment="1">
      <alignment horizontal="center" vertical="center" wrapText="1"/>
    </xf>
    <xf numFmtId="3" fontId="16" fillId="3" borderId="1" xfId="1" applyNumberFormat="1" applyFont="1" applyFill="1" applyBorder="1" applyAlignment="1">
      <alignment horizontal="center" vertical="center" wrapText="1"/>
    </xf>
    <xf numFmtId="3" fontId="13" fillId="0" borderId="1" xfId="0" applyNumberFormat="1" applyFont="1" applyFill="1" applyBorder="1" applyAlignment="1">
      <alignment horizontal="center" vertical="center"/>
    </xf>
    <xf numFmtId="3" fontId="13" fillId="0" borderId="11" xfId="0" applyNumberFormat="1" applyFont="1" applyFill="1" applyBorder="1" applyAlignment="1">
      <alignment horizontal="center" vertical="center"/>
    </xf>
    <xf numFmtId="0" fontId="13" fillId="11" borderId="0" xfId="0" applyFont="1" applyFill="1"/>
    <xf numFmtId="3" fontId="13" fillId="11" borderId="1" xfId="1" applyNumberFormat="1" applyFont="1" applyFill="1" applyBorder="1" applyAlignment="1">
      <alignment horizontal="center" vertical="center"/>
    </xf>
    <xf numFmtId="0" fontId="16" fillId="3" borderId="1" xfId="0" applyFont="1" applyFill="1" applyBorder="1" applyAlignment="1">
      <alignment horizontal="left" vertical="center" wrapText="1"/>
    </xf>
    <xf numFmtId="0" fontId="15" fillId="0" borderId="1" xfId="0" applyFont="1" applyBorder="1" applyAlignment="1">
      <alignment horizontal="center" vertical="center" wrapText="1"/>
    </xf>
    <xf numFmtId="0" fontId="15" fillId="0" borderId="1" xfId="0" applyFont="1" applyFill="1" applyBorder="1" applyAlignment="1">
      <alignment horizontal="center" vertical="center" wrapText="1"/>
    </xf>
    <xf numFmtId="0" fontId="13" fillId="0" borderId="1" xfId="0" applyFont="1" applyBorder="1" applyAlignment="1">
      <alignment horizontal="left" vertical="center" wrapText="1"/>
    </xf>
    <xf numFmtId="0" fontId="27" fillId="0" borderId="1" xfId="0" applyFont="1" applyBorder="1" applyAlignment="1">
      <alignment horizontal="center" vertical="center" wrapText="1"/>
    </xf>
    <xf numFmtId="0" fontId="27" fillId="0" borderId="0" xfId="0" applyFont="1" applyAlignment="1">
      <alignment horizontal="center" vertical="center"/>
    </xf>
    <xf numFmtId="0" fontId="27" fillId="3" borderId="1" xfId="0" applyFont="1" applyFill="1" applyBorder="1" applyAlignment="1">
      <alignment horizontal="center" vertical="center" wrapText="1"/>
    </xf>
    <xf numFmtId="0" fontId="27" fillId="0" borderId="1" xfId="0" applyFont="1" applyFill="1" applyBorder="1" applyAlignment="1">
      <alignment horizontal="center" vertical="center" wrapText="1"/>
    </xf>
    <xf numFmtId="0" fontId="27" fillId="0" borderId="20" xfId="0" applyFont="1" applyBorder="1" applyAlignment="1">
      <alignment horizontal="center" vertical="center" wrapText="1"/>
    </xf>
    <xf numFmtId="3" fontId="14" fillId="0" borderId="17" xfId="0" applyNumberFormat="1" applyFont="1" applyBorder="1" applyAlignment="1">
      <alignment horizontal="center" vertical="center" wrapText="1"/>
    </xf>
    <xf numFmtId="3" fontId="14" fillId="0" borderId="21" xfId="0" applyNumberFormat="1" applyFont="1" applyBorder="1" applyAlignment="1">
      <alignment horizontal="center" vertical="center" wrapText="1"/>
    </xf>
    <xf numFmtId="3" fontId="14" fillId="0" borderId="22" xfId="0" applyNumberFormat="1" applyFont="1" applyBorder="1" applyAlignment="1">
      <alignment horizontal="center" vertical="center" wrapText="1"/>
    </xf>
    <xf numFmtId="0" fontId="14" fillId="0" borderId="3" xfId="0" applyFont="1" applyBorder="1" applyAlignment="1">
      <alignment horizontal="center" vertical="center" wrapText="1"/>
    </xf>
    <xf numFmtId="0" fontId="14" fillId="0" borderId="1" xfId="0" applyFont="1" applyFill="1" applyBorder="1" applyAlignment="1">
      <alignment horizontal="center" vertical="center" wrapText="1"/>
    </xf>
    <xf numFmtId="0" fontId="14" fillId="3" borderId="3" xfId="0" applyFont="1" applyFill="1" applyBorder="1" applyAlignment="1">
      <alignment horizontal="center" vertical="center" wrapText="1"/>
    </xf>
    <xf numFmtId="49" fontId="0" fillId="0" borderId="0" xfId="0" applyNumberFormat="1" applyBorder="1"/>
    <xf numFmtId="0" fontId="28" fillId="0" borderId="0" xfId="0" applyFont="1"/>
    <xf numFmtId="3" fontId="28" fillId="0" borderId="0" xfId="0" applyNumberFormat="1" applyFont="1"/>
    <xf numFmtId="0" fontId="27" fillId="11" borderId="1" xfId="0" applyFont="1" applyFill="1" applyBorder="1" applyAlignment="1">
      <alignment horizontal="center" vertical="center" wrapText="1"/>
    </xf>
    <xf numFmtId="0" fontId="15" fillId="0" borderId="1" xfId="0" applyFont="1" applyBorder="1" applyAlignment="1">
      <alignment horizontal="left" vertical="center" wrapText="1"/>
    </xf>
    <xf numFmtId="3" fontId="27" fillId="11" borderId="1" xfId="0" applyNumberFormat="1" applyFont="1" applyFill="1" applyBorder="1" applyAlignment="1">
      <alignment horizontal="center" vertical="center" wrapText="1"/>
    </xf>
    <xf numFmtId="0" fontId="26" fillId="0" borderId="1" xfId="0" applyFont="1" applyBorder="1" applyAlignment="1">
      <alignment horizontal="left" vertical="center" wrapText="1"/>
    </xf>
    <xf numFmtId="3" fontId="15" fillId="0" borderId="11" xfId="0" applyNumberFormat="1" applyFont="1" applyFill="1" applyBorder="1" applyAlignment="1">
      <alignment horizontal="center" vertical="center" wrapText="1"/>
    </xf>
    <xf numFmtId="0" fontId="13" fillId="0" borderId="1" xfId="0" applyFont="1" applyFill="1" applyBorder="1" applyAlignment="1">
      <alignment vertical="center" wrapText="1"/>
    </xf>
    <xf numFmtId="3" fontId="14" fillId="0" borderId="17" xfId="0" applyNumberFormat="1" applyFont="1" applyBorder="1" applyAlignment="1">
      <alignment horizontal="center" vertical="center" wrapText="1"/>
    </xf>
    <xf numFmtId="3" fontId="14" fillId="0" borderId="21" xfId="0" applyNumberFormat="1" applyFont="1" applyBorder="1" applyAlignment="1">
      <alignment horizontal="center" vertical="center" wrapText="1"/>
    </xf>
    <xf numFmtId="3" fontId="14" fillId="0" borderId="22" xfId="0" applyNumberFormat="1" applyFont="1" applyBorder="1" applyAlignment="1">
      <alignment horizontal="center" vertical="center" wrapText="1"/>
    </xf>
    <xf numFmtId="0" fontId="23" fillId="4" borderId="29"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12" fillId="0" borderId="0" xfId="0" applyFont="1" applyAlignment="1">
      <alignment horizontal="left" vertical="center" wrapText="1"/>
    </xf>
    <xf numFmtId="0" fontId="13" fillId="0" borderId="1" xfId="0" applyFont="1" applyBorder="1" applyAlignment="1">
      <alignment horizontal="left" vertical="top" wrapText="1"/>
    </xf>
    <xf numFmtId="0" fontId="14" fillId="0" borderId="1" xfId="0" applyFont="1" applyBorder="1" applyAlignment="1">
      <alignment horizontal="left" vertical="center" wrapText="1"/>
    </xf>
    <xf numFmtId="0" fontId="15" fillId="11" borderId="1" xfId="0" applyFont="1" applyFill="1" applyBorder="1" applyAlignment="1">
      <alignment vertical="center" wrapText="1"/>
    </xf>
    <xf numFmtId="0" fontId="14" fillId="0" borderId="1" xfId="0" applyFont="1" applyFill="1" applyBorder="1" applyAlignment="1">
      <alignment horizontal="center" vertical="center" wrapText="1"/>
    </xf>
    <xf numFmtId="0" fontId="14" fillId="0" borderId="1" xfId="0" applyFont="1" applyFill="1" applyBorder="1" applyAlignment="1">
      <alignment horizontal="center" vertical="center" wrapText="1"/>
    </xf>
    <xf numFmtId="3" fontId="14" fillId="0" borderId="21" xfId="0" applyNumberFormat="1" applyFont="1" applyBorder="1" applyAlignment="1">
      <alignment horizontal="center" vertical="center" wrapText="1"/>
    </xf>
    <xf numFmtId="3" fontId="14" fillId="0" borderId="22" xfId="0" applyNumberFormat="1" applyFont="1" applyBorder="1" applyAlignment="1">
      <alignment horizontal="center" vertical="center" wrapText="1"/>
    </xf>
    <xf numFmtId="3" fontId="14" fillId="0" borderId="17" xfId="0" applyNumberFormat="1" applyFont="1" applyBorder="1" applyAlignment="1">
      <alignment horizontal="center" vertical="center" wrapText="1"/>
    </xf>
    <xf numFmtId="3" fontId="14" fillId="0" borderId="1" xfId="0" applyNumberFormat="1" applyFont="1" applyBorder="1" applyAlignment="1">
      <alignment horizontal="center" vertical="center" wrapText="1"/>
    </xf>
    <xf numFmtId="3" fontId="14" fillId="0" borderId="11" xfId="0" applyNumberFormat="1" applyFont="1" applyBorder="1" applyAlignment="1">
      <alignment horizontal="center" vertical="center" wrapText="1"/>
    </xf>
    <xf numFmtId="0" fontId="14" fillId="0" borderId="3" xfId="0" applyFont="1" applyBorder="1" applyAlignment="1">
      <alignment horizontal="center" vertical="center" wrapText="1"/>
    </xf>
    <xf numFmtId="0" fontId="27" fillId="0" borderId="1" xfId="0" applyFont="1" applyBorder="1" applyAlignment="1">
      <alignment horizontal="center" vertical="center" wrapText="1"/>
    </xf>
    <xf numFmtId="0" fontId="14" fillId="11" borderId="15" xfId="0" applyFont="1" applyFill="1" applyBorder="1" applyAlignment="1">
      <alignment vertical="center" wrapText="1"/>
    </xf>
    <xf numFmtId="0" fontId="30" fillId="0" borderId="1" xfId="0" applyFont="1" applyBorder="1" applyAlignment="1">
      <alignment horizontal="left" vertical="center" wrapText="1"/>
    </xf>
    <xf numFmtId="3" fontId="31" fillId="11" borderId="1" xfId="1" applyNumberFormat="1" applyFont="1" applyFill="1" applyBorder="1" applyAlignment="1">
      <alignment horizontal="center" vertical="center" wrapText="1"/>
    </xf>
    <xf numFmtId="0" fontId="32" fillId="0" borderId="0" xfId="0" applyFont="1"/>
    <xf numFmtId="0" fontId="33" fillId="12" borderId="48" xfId="0" applyFont="1" applyFill="1" applyBorder="1" applyAlignment="1">
      <alignment horizontal="center"/>
    </xf>
    <xf numFmtId="0" fontId="34" fillId="12" borderId="2" xfId="0" applyFont="1" applyFill="1" applyBorder="1" applyAlignment="1">
      <alignment vertical="center"/>
    </xf>
    <xf numFmtId="0" fontId="11" fillId="12" borderId="2" xfId="0" applyFont="1" applyFill="1" applyBorder="1" applyAlignment="1">
      <alignment horizontal="center" vertical="center"/>
    </xf>
    <xf numFmtId="0" fontId="32" fillId="12" borderId="2" xfId="0" applyFont="1" applyFill="1" applyBorder="1" applyAlignment="1">
      <alignment horizontal="center"/>
    </xf>
    <xf numFmtId="3" fontId="35" fillId="12" borderId="2" xfId="0" applyNumberFormat="1" applyFont="1" applyFill="1" applyBorder="1" applyAlignment="1">
      <alignment horizontal="center" vertical="center"/>
    </xf>
    <xf numFmtId="0" fontId="32" fillId="0" borderId="0" xfId="0" applyFont="1" applyFill="1"/>
    <xf numFmtId="0" fontId="14" fillId="6" borderId="3" xfId="0" applyFont="1" applyFill="1" applyBorder="1" applyAlignment="1">
      <alignment horizontal="center" vertical="center" wrapText="1"/>
    </xf>
    <xf numFmtId="0" fontId="16" fillId="6" borderId="1" xfId="0" applyFont="1" applyFill="1" applyBorder="1" applyAlignment="1">
      <alignment horizontal="left" vertical="center" wrapText="1"/>
    </xf>
    <xf numFmtId="0" fontId="27" fillId="6" borderId="1" xfId="0" applyFont="1" applyFill="1" applyBorder="1" applyAlignment="1">
      <alignment horizontal="center" vertical="center" wrapText="1"/>
    </xf>
    <xf numFmtId="0" fontId="14" fillId="6" borderId="1" xfId="0" applyFont="1" applyFill="1" applyBorder="1" applyAlignment="1">
      <alignment horizontal="center" vertical="center" wrapText="1"/>
    </xf>
    <xf numFmtId="3" fontId="16" fillId="6" borderId="1" xfId="1" applyNumberFormat="1" applyFont="1" applyFill="1" applyBorder="1" applyAlignment="1">
      <alignment horizontal="center" vertical="center" wrapText="1"/>
    </xf>
    <xf numFmtId="3" fontId="35" fillId="12" borderId="7" xfId="0" applyNumberFormat="1" applyFont="1" applyFill="1" applyBorder="1" applyAlignment="1">
      <alignment horizontal="center" vertical="center"/>
    </xf>
    <xf numFmtId="3" fontId="13" fillId="0" borderId="0" xfId="0" applyNumberFormat="1" applyFont="1"/>
    <xf numFmtId="0" fontId="14" fillId="11" borderId="3" xfId="0" applyFont="1" applyFill="1" applyBorder="1" applyAlignment="1">
      <alignment horizontal="center" vertical="center" wrapText="1"/>
    </xf>
    <xf numFmtId="0" fontId="13" fillId="11" borderId="1" xfId="0" applyFont="1" applyFill="1" applyBorder="1" applyAlignment="1">
      <alignment horizontal="left" vertical="top" wrapText="1"/>
    </xf>
    <xf numFmtId="0" fontId="14" fillId="11" borderId="1" xfId="0" applyFont="1" applyFill="1" applyBorder="1" applyAlignment="1">
      <alignment horizontal="center" vertical="center" wrapText="1"/>
    </xf>
    <xf numFmtId="0" fontId="23" fillId="4" borderId="26" xfId="0" applyFont="1" applyFill="1" applyBorder="1" applyAlignment="1">
      <alignment horizontal="center" vertical="center" wrapText="1"/>
    </xf>
    <xf numFmtId="0" fontId="23" fillId="4" borderId="0" xfId="0" applyFont="1" applyFill="1" applyBorder="1" applyAlignment="1">
      <alignment horizontal="center" vertical="center" wrapText="1"/>
    </xf>
    <xf numFmtId="3" fontId="0" fillId="0" borderId="0" xfId="0" applyNumberFormat="1" applyAlignment="1">
      <alignment horizontal="center" vertical="center"/>
    </xf>
    <xf numFmtId="3" fontId="0" fillId="0" borderId="0" xfId="0" applyNumberFormat="1"/>
    <xf numFmtId="0" fontId="38" fillId="2" borderId="0" xfId="0" applyFont="1" applyFill="1" applyBorder="1" applyAlignment="1">
      <alignment horizontal="center" vertical="center" wrapText="1"/>
    </xf>
    <xf numFmtId="3" fontId="38" fillId="0" borderId="8" xfId="0" applyNumberFormat="1" applyFont="1" applyBorder="1" applyAlignment="1">
      <alignment horizontal="center" vertical="center" wrapText="1"/>
    </xf>
    <xf numFmtId="3" fontId="38" fillId="0" borderId="9" xfId="0" applyNumberFormat="1" applyFont="1" applyBorder="1" applyAlignment="1">
      <alignment horizontal="center" vertical="center" wrapText="1"/>
    </xf>
    <xf numFmtId="3" fontId="38" fillId="0" borderId="10" xfId="0" applyNumberFormat="1" applyFont="1" applyBorder="1" applyAlignment="1">
      <alignment horizontal="center" vertical="center" wrapText="1"/>
    </xf>
    <xf numFmtId="0" fontId="39" fillId="0" borderId="1" xfId="0" applyFont="1" applyBorder="1" applyAlignment="1">
      <alignment horizontal="left" vertical="center" wrapText="1"/>
    </xf>
    <xf numFmtId="0" fontId="39" fillId="0" borderId="1" xfId="0" applyFont="1" applyBorder="1" applyAlignment="1">
      <alignment horizontal="center" vertical="center" wrapText="1"/>
    </xf>
    <xf numFmtId="0" fontId="38" fillId="0" borderId="1" xfId="0" applyFont="1" applyFill="1" applyBorder="1" applyAlignment="1">
      <alignment horizontal="center" vertical="center" wrapText="1"/>
    </xf>
    <xf numFmtId="3" fontId="39" fillId="0" borderId="1" xfId="1" applyNumberFormat="1" applyFont="1" applyFill="1" applyBorder="1" applyAlignment="1">
      <alignment horizontal="center" vertical="center" wrapText="1"/>
    </xf>
    <xf numFmtId="3" fontId="38" fillId="0" borderId="1" xfId="1" applyNumberFormat="1" applyFont="1" applyFill="1" applyBorder="1" applyAlignment="1">
      <alignment horizontal="center" vertical="center" wrapText="1"/>
    </xf>
    <xf numFmtId="3" fontId="40" fillId="0" borderId="11" xfId="1" applyNumberFormat="1" applyFont="1" applyBorder="1" applyAlignment="1">
      <alignment horizontal="center" vertical="center"/>
    </xf>
    <xf numFmtId="3" fontId="40" fillId="2" borderId="0" xfId="0" applyNumberFormat="1" applyFont="1" applyFill="1"/>
    <xf numFmtId="0" fontId="0" fillId="0" borderId="61" xfId="0" applyFill="1" applyBorder="1" applyAlignment="1">
      <alignment wrapText="1"/>
    </xf>
    <xf numFmtId="0" fontId="0" fillId="0" borderId="49" xfId="0" applyBorder="1"/>
    <xf numFmtId="3" fontId="17" fillId="0" borderId="49" xfId="1" applyNumberFormat="1" applyFont="1" applyBorder="1" applyAlignment="1">
      <alignment horizontal="center" vertical="center"/>
    </xf>
    <xf numFmtId="3" fontId="40" fillId="17" borderId="0" xfId="0" applyNumberFormat="1" applyFont="1" applyFill="1"/>
    <xf numFmtId="0" fontId="36" fillId="0" borderId="0" xfId="0" applyFont="1" applyBorder="1" applyAlignment="1">
      <alignment wrapText="1"/>
    </xf>
    <xf numFmtId="0" fontId="0" fillId="0" borderId="2" xfId="0" applyBorder="1"/>
    <xf numFmtId="3" fontId="17" fillId="0" borderId="2" xfId="0" applyNumberFormat="1" applyFont="1" applyBorder="1" applyAlignment="1">
      <alignment horizontal="center" vertical="center"/>
    </xf>
    <xf numFmtId="3" fontId="17" fillId="18" borderId="7" xfId="0" applyNumberFormat="1" applyFont="1" applyFill="1" applyBorder="1" applyAlignment="1">
      <alignment horizontal="center" vertical="center"/>
    </xf>
    <xf numFmtId="0" fontId="42" fillId="13" borderId="2" xfId="0" applyFont="1" applyFill="1" applyBorder="1" applyAlignment="1">
      <alignment vertical="center"/>
    </xf>
    <xf numFmtId="3" fontId="42" fillId="13" borderId="2" xfId="1" applyNumberFormat="1" applyFont="1" applyFill="1" applyBorder="1" applyAlignment="1">
      <alignment horizontal="center" vertical="center"/>
    </xf>
    <xf numFmtId="3" fontId="32" fillId="0" borderId="0" xfId="0" applyNumberFormat="1" applyFont="1" applyAlignment="1">
      <alignment horizontal="center" vertical="center"/>
    </xf>
    <xf numFmtId="3" fontId="44" fillId="16" borderId="1" xfId="12" applyNumberFormat="1" applyFont="1" applyBorder="1" applyAlignment="1">
      <alignment horizontal="center" vertical="center"/>
    </xf>
    <xf numFmtId="3" fontId="45" fillId="16" borderId="1" xfId="12" applyNumberFormat="1" applyFont="1" applyBorder="1" applyAlignment="1">
      <alignment horizontal="center" vertical="center"/>
    </xf>
    <xf numFmtId="3" fontId="44" fillId="15" borderId="1" xfId="13" applyNumberFormat="1" applyFont="1" applyBorder="1" applyAlignment="1">
      <alignment horizontal="center" vertical="center" wrapText="1"/>
    </xf>
    <xf numFmtId="3" fontId="44" fillId="15" borderId="1" xfId="13" applyNumberFormat="1" applyFont="1" applyBorder="1" applyAlignment="1">
      <alignment horizontal="center" vertical="center"/>
    </xf>
    <xf numFmtId="3" fontId="32" fillId="0" borderId="0" xfId="11" applyNumberFormat="1" applyFont="1" applyAlignment="1">
      <alignment horizontal="center" vertical="center"/>
    </xf>
    <xf numFmtId="3" fontId="44" fillId="14" borderId="1" xfId="14" applyNumberFormat="1" applyFont="1" applyBorder="1" applyAlignment="1">
      <alignment horizontal="center" vertical="center"/>
    </xf>
    <xf numFmtId="3" fontId="32" fillId="0" borderId="0" xfId="0" applyNumberFormat="1" applyFont="1" applyFill="1" applyAlignment="1">
      <alignment horizontal="center" vertical="center"/>
    </xf>
    <xf numFmtId="3" fontId="38" fillId="0" borderId="17" xfId="0" applyNumberFormat="1" applyFont="1" applyBorder="1" applyAlignment="1">
      <alignment horizontal="left" vertical="center" wrapText="1"/>
    </xf>
    <xf numFmtId="0" fontId="34" fillId="0" borderId="61" xfId="0" applyFont="1" applyFill="1" applyBorder="1" applyAlignment="1">
      <alignment vertical="center" wrapText="1"/>
    </xf>
    <xf numFmtId="0" fontId="46" fillId="13" borderId="48" xfId="0" applyFont="1" applyFill="1" applyBorder="1" applyAlignment="1">
      <alignment vertical="center" wrapText="1"/>
    </xf>
    <xf numFmtId="0" fontId="13" fillId="0" borderId="1" xfId="0" applyFont="1" applyBorder="1" applyAlignment="1">
      <alignment vertical="top" wrapText="1"/>
    </xf>
    <xf numFmtId="0" fontId="14" fillId="0" borderId="3" xfId="0" applyFont="1" applyFill="1" applyBorder="1" applyAlignment="1">
      <alignment horizontal="center" vertical="center" wrapText="1"/>
    </xf>
    <xf numFmtId="3" fontId="16" fillId="19" borderId="11" xfId="1" applyNumberFormat="1" applyFont="1" applyFill="1" applyBorder="1" applyAlignment="1">
      <alignment horizontal="center" vertical="center" wrapText="1"/>
    </xf>
    <xf numFmtId="3" fontId="16" fillId="6" borderId="11" xfId="1" applyNumberFormat="1" applyFont="1" applyFill="1" applyBorder="1" applyAlignment="1">
      <alignment horizontal="center" vertical="center" wrapText="1"/>
    </xf>
    <xf numFmtId="9" fontId="32" fillId="0" borderId="0" xfId="11" applyFont="1" applyAlignment="1">
      <alignment horizontal="center" vertical="center"/>
    </xf>
    <xf numFmtId="0" fontId="12" fillId="0" borderId="0" xfId="0" applyFont="1" applyAlignment="1">
      <alignment horizontal="center" vertical="center"/>
    </xf>
    <xf numFmtId="0" fontId="13" fillId="0" borderId="1" xfId="0" applyFont="1" applyBorder="1" applyAlignment="1">
      <alignment horizontal="center" vertical="center"/>
    </xf>
    <xf numFmtId="0" fontId="13" fillId="0" borderId="0" xfId="0" applyFont="1" applyAlignment="1">
      <alignment horizontal="center" vertical="center"/>
    </xf>
    <xf numFmtId="0" fontId="15" fillId="0" borderId="0" xfId="0" applyFont="1" applyAlignment="1">
      <alignment horizontal="center" vertical="center"/>
    </xf>
    <xf numFmtId="0" fontId="16" fillId="3" borderId="1" xfId="0" applyFont="1" applyFill="1" applyBorder="1" applyAlignment="1">
      <alignment horizontal="center" vertical="center" wrapText="1"/>
    </xf>
    <xf numFmtId="0" fontId="15" fillId="11" borderId="1" xfId="0" applyFont="1" applyFill="1" applyBorder="1" applyAlignment="1">
      <alignment horizontal="center" vertical="center" wrapText="1"/>
    </xf>
    <xf numFmtId="0" fontId="32" fillId="12" borderId="2" xfId="0" applyFont="1" applyFill="1" applyBorder="1" applyAlignment="1">
      <alignment horizontal="center" vertical="center"/>
    </xf>
    <xf numFmtId="0" fontId="13" fillId="0" borderId="0" xfId="0" applyFont="1" applyFill="1" applyAlignment="1">
      <alignment horizontal="center" vertical="center"/>
    </xf>
    <xf numFmtId="0" fontId="12" fillId="0" borderId="0" xfId="0" applyFont="1" applyFill="1" applyAlignment="1">
      <alignment horizontal="center" vertical="center"/>
    </xf>
    <xf numFmtId="0" fontId="13" fillId="11" borderId="0" xfId="0" applyFont="1" applyFill="1" applyAlignment="1">
      <alignment horizontal="center" vertical="center"/>
    </xf>
    <xf numFmtId="0" fontId="6" fillId="7" borderId="28" xfId="0" applyFont="1" applyFill="1" applyBorder="1" applyAlignment="1">
      <alignment horizontal="center" vertical="center" wrapText="1"/>
    </xf>
    <xf numFmtId="0" fontId="16" fillId="7" borderId="26" xfId="0" applyFont="1" applyFill="1" applyBorder="1" applyAlignment="1">
      <alignment horizontal="center" vertical="center" wrapText="1"/>
    </xf>
    <xf numFmtId="0" fontId="16" fillId="7" borderId="27" xfId="0" applyFont="1" applyFill="1" applyBorder="1" applyAlignment="1">
      <alignment horizontal="center" vertical="center" wrapText="1"/>
    </xf>
    <xf numFmtId="0" fontId="6" fillId="9" borderId="53" xfId="0" applyFont="1" applyFill="1" applyBorder="1" applyAlignment="1">
      <alignment horizontal="center" vertical="center" wrapText="1"/>
    </xf>
    <xf numFmtId="0" fontId="6" fillId="9" borderId="43" xfId="0" applyFont="1" applyFill="1" applyBorder="1" applyAlignment="1">
      <alignment horizontal="center" vertical="center" wrapText="1"/>
    </xf>
    <xf numFmtId="0" fontId="6" fillId="9" borderId="54" xfId="0" applyFont="1" applyFill="1" applyBorder="1" applyAlignment="1">
      <alignment horizontal="center" vertical="center" wrapText="1"/>
    </xf>
    <xf numFmtId="3" fontId="14" fillId="0" borderId="55" xfId="0" applyNumberFormat="1" applyFont="1" applyBorder="1" applyAlignment="1">
      <alignment horizontal="center" vertical="center" wrapText="1"/>
    </xf>
    <xf numFmtId="3" fontId="14" fillId="0" borderId="51" xfId="0" applyNumberFormat="1" applyFont="1" applyBorder="1" applyAlignment="1">
      <alignment horizontal="center" vertical="center" wrapText="1"/>
    </xf>
    <xf numFmtId="3" fontId="14" fillId="0" borderId="59" xfId="0" applyNumberFormat="1" applyFont="1" applyBorder="1" applyAlignment="1">
      <alignment horizontal="center" vertical="center" wrapText="1"/>
    </xf>
    <xf numFmtId="3" fontId="14" fillId="0" borderId="56" xfId="0" applyNumberFormat="1" applyFont="1" applyBorder="1" applyAlignment="1">
      <alignment horizontal="center" vertical="center" wrapText="1"/>
    </xf>
    <xf numFmtId="3" fontId="14" fillId="0" borderId="57" xfId="0" applyNumberFormat="1" applyFont="1" applyBorder="1" applyAlignment="1">
      <alignment horizontal="center" vertical="center" wrapText="1"/>
    </xf>
    <xf numFmtId="3" fontId="14" fillId="0" borderId="6" xfId="0" applyNumberFormat="1" applyFont="1" applyBorder="1" applyAlignment="1">
      <alignment horizontal="center" vertical="center" wrapText="1"/>
    </xf>
    <xf numFmtId="3" fontId="14" fillId="0" borderId="52" xfId="0" applyNumberFormat="1" applyFont="1" applyBorder="1" applyAlignment="1">
      <alignment horizontal="center" vertical="center" wrapText="1"/>
    </xf>
    <xf numFmtId="3" fontId="14" fillId="0" borderId="58" xfId="0" applyNumberFormat="1" applyFont="1" applyBorder="1" applyAlignment="1">
      <alignment horizontal="center" vertical="center" wrapText="1"/>
    </xf>
    <xf numFmtId="0" fontId="27" fillId="0" borderId="49" xfId="0" applyFont="1" applyBorder="1" applyAlignment="1">
      <alignment horizontal="center" vertical="center" wrapText="1"/>
    </xf>
    <xf numFmtId="0" fontId="27" fillId="0" borderId="5" xfId="0" applyFont="1" applyBorder="1" applyAlignment="1">
      <alignment horizontal="center" vertical="center" wrapText="1"/>
    </xf>
    <xf numFmtId="0" fontId="6" fillId="6" borderId="53" xfId="0" applyFont="1" applyFill="1" applyBorder="1" applyAlignment="1">
      <alignment horizontal="center" vertical="center" wrapText="1"/>
    </xf>
    <xf numFmtId="0" fontId="6" fillId="6" borderId="43" xfId="0" applyFont="1" applyFill="1" applyBorder="1" applyAlignment="1">
      <alignment horizontal="center" vertical="center" wrapText="1"/>
    </xf>
    <xf numFmtId="0" fontId="6" fillId="6" borderId="54" xfId="0" applyFont="1" applyFill="1" applyBorder="1" applyAlignment="1">
      <alignment horizontal="center" vertical="center" wrapText="1"/>
    </xf>
    <xf numFmtId="0" fontId="27" fillId="0" borderId="15" xfId="0" applyFont="1" applyBorder="1" applyAlignment="1">
      <alignment horizontal="center" vertical="center" wrapText="1"/>
    </xf>
    <xf numFmtId="0" fontId="27" fillId="0" borderId="9" xfId="0" applyFont="1" applyBorder="1" applyAlignment="1">
      <alignment horizontal="center" vertical="center" wrapText="1"/>
    </xf>
    <xf numFmtId="0" fontId="6" fillId="2" borderId="50" xfId="0" applyFont="1" applyFill="1" applyBorder="1" applyAlignment="1">
      <alignment horizontal="center" vertical="center" wrapText="1"/>
    </xf>
    <xf numFmtId="0" fontId="6" fillId="2" borderId="51" xfId="0" applyFont="1" applyFill="1" applyBorder="1" applyAlignment="1">
      <alignment horizontal="center" vertical="center" wrapText="1"/>
    </xf>
    <xf numFmtId="0" fontId="6" fillId="2" borderId="52" xfId="0" applyFont="1" applyFill="1" applyBorder="1" applyAlignment="1">
      <alignment horizontal="center" vertical="center" wrapText="1"/>
    </xf>
    <xf numFmtId="3" fontId="14" fillId="0" borderId="21" xfId="0" applyNumberFormat="1" applyFont="1" applyBorder="1" applyAlignment="1">
      <alignment horizontal="center" vertical="center" wrapText="1"/>
    </xf>
    <xf numFmtId="3" fontId="14" fillId="0" borderId="22" xfId="0" applyNumberFormat="1" applyFont="1" applyBorder="1" applyAlignment="1">
      <alignment horizontal="center" vertical="center" wrapText="1"/>
    </xf>
    <xf numFmtId="0" fontId="5" fillId="0" borderId="6" xfId="0" applyFont="1" applyBorder="1" applyAlignment="1">
      <alignment horizontal="center" vertical="center" wrapText="1"/>
    </xf>
    <xf numFmtId="0" fontId="4" fillId="0" borderId="46" xfId="0" applyFont="1" applyBorder="1" applyAlignment="1">
      <alignment horizontal="center" vertical="center" wrapText="1"/>
    </xf>
    <xf numFmtId="0" fontId="5" fillId="0" borderId="5" xfId="0" applyFont="1" applyBorder="1" applyAlignment="1">
      <alignment horizontal="center" vertical="center" wrapText="1"/>
    </xf>
    <xf numFmtId="0" fontId="4" fillId="0" borderId="2" xfId="0" applyFont="1" applyBorder="1" applyAlignment="1">
      <alignment horizontal="center" vertical="center" wrapText="1"/>
    </xf>
    <xf numFmtId="0" fontId="14" fillId="0" borderId="5" xfId="0" applyFont="1" applyFill="1" applyBorder="1" applyAlignment="1">
      <alignment horizontal="center" vertical="center" wrapText="1"/>
    </xf>
    <xf numFmtId="0" fontId="14" fillId="0" borderId="2" xfId="0" applyFont="1" applyFill="1" applyBorder="1" applyAlignment="1">
      <alignment horizontal="center" vertical="center" wrapText="1"/>
    </xf>
    <xf numFmtId="0" fontId="14" fillId="0" borderId="12" xfId="0" applyFont="1" applyFill="1" applyBorder="1" applyAlignment="1">
      <alignment horizontal="center" vertical="center" wrapText="1"/>
    </xf>
    <xf numFmtId="0" fontId="14" fillId="0" borderId="7" xfId="0" applyFont="1" applyFill="1" applyBorder="1" applyAlignment="1">
      <alignment horizontal="center" vertical="center" wrapText="1"/>
    </xf>
    <xf numFmtId="0" fontId="14" fillId="0" borderId="42" xfId="0" applyFont="1" applyBorder="1" applyAlignment="1">
      <alignment horizontal="center" vertical="center" wrapText="1"/>
    </xf>
    <xf numFmtId="0" fontId="14" fillId="0" borderId="43" xfId="0" applyFont="1" applyBorder="1" applyAlignment="1">
      <alignment horizontal="center" vertical="center" wrapText="1"/>
    </xf>
    <xf numFmtId="0" fontId="14" fillId="0" borderId="45" xfId="0" applyFont="1" applyBorder="1" applyAlignment="1">
      <alignment horizontal="center" vertical="center" wrapText="1"/>
    </xf>
    <xf numFmtId="0" fontId="5" fillId="0" borderId="49" xfId="0" applyFont="1" applyBorder="1" applyAlignment="1">
      <alignment horizontal="center" vertical="center" wrapText="1"/>
    </xf>
    <xf numFmtId="0" fontId="14" fillId="10" borderId="28" xfId="0" applyFont="1" applyFill="1" applyBorder="1" applyAlignment="1">
      <alignment horizontal="center" vertical="center" wrapText="1"/>
    </xf>
    <xf numFmtId="0" fontId="14" fillId="10" borderId="26" xfId="0" applyFont="1" applyFill="1" applyBorder="1" applyAlignment="1">
      <alignment horizontal="center" vertical="center" wrapText="1"/>
    </xf>
    <xf numFmtId="0" fontId="14" fillId="10" borderId="27" xfId="0" applyFont="1" applyFill="1" applyBorder="1" applyAlignment="1">
      <alignment horizontal="center" vertical="center" wrapText="1"/>
    </xf>
    <xf numFmtId="0" fontId="6" fillId="2" borderId="17" xfId="0" applyFont="1" applyFill="1" applyBorder="1" applyAlignment="1">
      <alignment horizontal="center" vertical="center" wrapText="1"/>
    </xf>
    <xf numFmtId="0" fontId="6" fillId="2" borderId="21" xfId="0" applyFont="1" applyFill="1" applyBorder="1" applyAlignment="1">
      <alignment horizontal="center" vertical="center" wrapText="1"/>
    </xf>
    <xf numFmtId="0" fontId="6" fillId="2" borderId="22" xfId="0" applyFont="1" applyFill="1" applyBorder="1" applyAlignment="1">
      <alignment horizontal="center" vertical="center" wrapText="1"/>
    </xf>
    <xf numFmtId="0" fontId="14" fillId="0" borderId="18" xfId="0" applyFont="1" applyFill="1" applyBorder="1" applyAlignment="1">
      <alignment horizontal="center" vertical="center" wrapText="1"/>
    </xf>
    <xf numFmtId="0" fontId="14" fillId="0" borderId="19" xfId="0" applyFont="1" applyFill="1" applyBorder="1" applyAlignment="1">
      <alignment horizontal="center" vertical="center" wrapText="1"/>
    </xf>
    <xf numFmtId="3" fontId="14" fillId="0" borderId="17" xfId="0" applyNumberFormat="1" applyFont="1" applyBorder="1" applyAlignment="1">
      <alignment horizontal="center" vertical="center" wrapText="1"/>
    </xf>
    <xf numFmtId="3" fontId="14" fillId="0" borderId="64" xfId="0" applyNumberFormat="1" applyFont="1" applyBorder="1" applyAlignment="1">
      <alignment horizontal="center" vertical="center" wrapText="1"/>
    </xf>
    <xf numFmtId="3" fontId="14" fillId="0" borderId="65" xfId="0" applyNumberFormat="1" applyFont="1" applyBorder="1" applyAlignment="1">
      <alignment horizontal="center" vertical="center" wrapText="1"/>
    </xf>
    <xf numFmtId="0" fontId="14" fillId="0" borderId="47" xfId="0" applyFont="1" applyFill="1" applyBorder="1" applyAlignment="1">
      <alignment horizontal="center" vertical="center" wrapText="1"/>
    </xf>
    <xf numFmtId="0" fontId="14" fillId="0" borderId="60" xfId="0" applyFont="1" applyFill="1" applyBorder="1" applyAlignment="1">
      <alignment horizontal="center" vertical="center" wrapText="1"/>
    </xf>
    <xf numFmtId="0" fontId="14" fillId="0" borderId="23" xfId="0" applyFont="1" applyBorder="1" applyAlignment="1">
      <alignment horizontal="center" vertical="center" wrapText="1"/>
    </xf>
    <xf numFmtId="0" fontId="14" fillId="0" borderId="24" xfId="0" applyFont="1" applyBorder="1" applyAlignment="1">
      <alignment horizontal="center" vertical="center" wrapText="1"/>
    </xf>
    <xf numFmtId="0" fontId="14" fillId="0" borderId="25" xfId="0" applyFont="1" applyBorder="1" applyAlignment="1">
      <alignment horizontal="center" vertical="center" wrapText="1"/>
    </xf>
    <xf numFmtId="0" fontId="14" fillId="0" borderId="61" xfId="0" applyFont="1" applyBorder="1" applyAlignment="1">
      <alignment horizontal="center" vertical="center" wrapText="1"/>
    </xf>
    <xf numFmtId="0" fontId="14" fillId="0" borderId="62" xfId="0" applyFont="1" applyBorder="1" applyAlignment="1">
      <alignment horizontal="center" vertical="center" wrapText="1"/>
    </xf>
    <xf numFmtId="0" fontId="14" fillId="0" borderId="63" xfId="0" applyFont="1" applyBorder="1" applyAlignment="1">
      <alignment horizontal="center" vertical="center" wrapText="1"/>
    </xf>
    <xf numFmtId="0" fontId="14" fillId="0" borderId="18" xfId="0" applyFont="1" applyBorder="1" applyAlignment="1">
      <alignment horizontal="center" vertical="center" wrapText="1"/>
    </xf>
    <xf numFmtId="0" fontId="14" fillId="0" borderId="47" xfId="0" applyFont="1" applyBorder="1" applyAlignment="1">
      <alignment horizontal="center" vertical="center" wrapText="1"/>
    </xf>
    <xf numFmtId="0" fontId="14" fillId="0" borderId="60" xfId="0" applyFont="1" applyBorder="1" applyAlignment="1">
      <alignment horizontal="center" vertical="center" wrapText="1"/>
    </xf>
    <xf numFmtId="0" fontId="6" fillId="8" borderId="17" xfId="0" applyFont="1" applyFill="1" applyBorder="1" applyAlignment="1">
      <alignment horizontal="center" vertical="center" wrapText="1"/>
    </xf>
    <xf numFmtId="0" fontId="6" fillId="8" borderId="21" xfId="0" applyFont="1" applyFill="1" applyBorder="1" applyAlignment="1">
      <alignment horizontal="center" vertical="center" wrapText="1"/>
    </xf>
    <xf numFmtId="0" fontId="6" fillId="8" borderId="22" xfId="0" applyFont="1" applyFill="1" applyBorder="1" applyAlignment="1">
      <alignment horizontal="center" vertical="center" wrapText="1"/>
    </xf>
    <xf numFmtId="3" fontId="14" fillId="0" borderId="15" xfId="0" applyNumberFormat="1" applyFont="1" applyBorder="1" applyAlignment="1">
      <alignment horizontal="center" vertical="center" wrapText="1"/>
    </xf>
    <xf numFmtId="3" fontId="14" fillId="0" borderId="13" xfId="0" applyNumberFormat="1" applyFont="1" applyBorder="1" applyAlignment="1">
      <alignment horizontal="center" vertical="center" wrapText="1"/>
    </xf>
    <xf numFmtId="3" fontId="14" fillId="0" borderId="9" xfId="0" applyNumberFormat="1" applyFont="1" applyBorder="1" applyAlignment="1">
      <alignment horizontal="center" vertical="center" wrapText="1"/>
    </xf>
    <xf numFmtId="3" fontId="14" fillId="0" borderId="28" xfId="0" applyNumberFormat="1" applyFont="1" applyBorder="1" applyAlignment="1">
      <alignment horizontal="center" vertical="center" wrapText="1"/>
    </xf>
    <xf numFmtId="3" fontId="14" fillId="0" borderId="26" xfId="0" applyNumberFormat="1" applyFont="1" applyBorder="1" applyAlignment="1">
      <alignment horizontal="center" vertical="center" wrapText="1"/>
    </xf>
    <xf numFmtId="3" fontId="14" fillId="0" borderId="27" xfId="0" applyNumberFormat="1" applyFont="1" applyBorder="1" applyAlignment="1">
      <alignment horizontal="center" vertical="center" wrapText="1"/>
    </xf>
    <xf numFmtId="3" fontId="14" fillId="0" borderId="8" xfId="0" applyNumberFormat="1" applyFont="1" applyBorder="1" applyAlignment="1">
      <alignment horizontal="center" vertical="center" wrapText="1"/>
    </xf>
    <xf numFmtId="3" fontId="14" fillId="0" borderId="16" xfId="0" applyNumberFormat="1" applyFont="1" applyBorder="1" applyAlignment="1">
      <alignment horizontal="center" vertical="center" wrapText="1"/>
    </xf>
    <xf numFmtId="3" fontId="14" fillId="0" borderId="10" xfId="0" applyNumberFormat="1" applyFont="1" applyBorder="1" applyAlignment="1">
      <alignment horizontal="center" vertical="center" wrapText="1"/>
    </xf>
    <xf numFmtId="0" fontId="6" fillId="10" borderId="53" xfId="0" applyFont="1" applyFill="1" applyBorder="1" applyAlignment="1">
      <alignment horizontal="center" vertical="center" wrapText="1"/>
    </xf>
    <xf numFmtId="0" fontId="6" fillId="10" borderId="43" xfId="0" applyFont="1" applyFill="1" applyBorder="1" applyAlignment="1">
      <alignment horizontal="center" vertical="center" wrapText="1"/>
    </xf>
    <xf numFmtId="0" fontId="6" fillId="10" borderId="54" xfId="0" applyFont="1" applyFill="1" applyBorder="1" applyAlignment="1">
      <alignment horizontal="center" vertical="center" wrapText="1"/>
    </xf>
    <xf numFmtId="0" fontId="14" fillId="0" borderId="49" xfId="0" applyFont="1" applyBorder="1" applyAlignment="1">
      <alignment horizontal="center" vertical="center" wrapText="1"/>
    </xf>
    <xf numFmtId="0" fontId="14" fillId="0" borderId="66"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49" xfId="0" applyFont="1" applyFill="1" applyBorder="1" applyAlignment="1">
      <alignment horizontal="center" vertical="center" wrapText="1"/>
    </xf>
    <xf numFmtId="0" fontId="36" fillId="0" borderId="17" xfId="0" applyFont="1" applyBorder="1" applyAlignment="1">
      <alignment horizontal="left" wrapText="1"/>
    </xf>
    <xf numFmtId="0" fontId="36" fillId="0" borderId="21" xfId="0" applyFont="1" applyBorder="1" applyAlignment="1">
      <alignment horizontal="left" wrapText="1"/>
    </xf>
    <xf numFmtId="0" fontId="36" fillId="0" borderId="22" xfId="0" applyFont="1" applyBorder="1" applyAlignment="1">
      <alignment horizontal="left" wrapText="1"/>
    </xf>
    <xf numFmtId="0" fontId="36" fillId="0" borderId="17" xfId="0" applyFont="1" applyBorder="1" applyAlignment="1">
      <alignment wrapText="1"/>
    </xf>
    <xf numFmtId="0" fontId="37" fillId="0" borderId="21" xfId="0" applyFont="1" applyBorder="1" applyAlignment="1">
      <alignment wrapText="1"/>
    </xf>
    <xf numFmtId="0" fontId="37" fillId="0" borderId="22" xfId="0" applyFont="1" applyBorder="1" applyAlignment="1">
      <alignment wrapText="1"/>
    </xf>
    <xf numFmtId="0" fontId="38" fillId="0" borderId="15" xfId="0" applyFont="1" applyBorder="1" applyAlignment="1">
      <alignment horizontal="center" vertical="center" wrapText="1"/>
    </xf>
    <xf numFmtId="0" fontId="38" fillId="0" borderId="13" xfId="0" applyFont="1" applyBorder="1" applyAlignment="1">
      <alignment horizontal="center" vertical="center" wrapText="1"/>
    </xf>
    <xf numFmtId="0" fontId="38" fillId="0" borderId="65" xfId="0" applyFont="1" applyBorder="1" applyAlignment="1">
      <alignment horizontal="center" vertical="center" wrapText="1"/>
    </xf>
    <xf numFmtId="3" fontId="38" fillId="0" borderId="17" xfId="0" applyNumberFormat="1" applyFont="1" applyBorder="1" applyAlignment="1">
      <alignment horizontal="center" vertical="center" wrapText="1"/>
    </xf>
    <xf numFmtId="3" fontId="38" fillId="0" borderId="22" xfId="0" applyNumberFormat="1" applyFont="1" applyBorder="1" applyAlignment="1">
      <alignment horizontal="center" vertical="center" wrapText="1"/>
    </xf>
    <xf numFmtId="3" fontId="38" fillId="0" borderId="28" xfId="0" applyNumberFormat="1" applyFont="1" applyBorder="1" applyAlignment="1">
      <alignment horizontal="center" vertical="center" wrapText="1"/>
    </xf>
    <xf numFmtId="3" fontId="38" fillId="0" borderId="26" xfId="0" applyNumberFormat="1" applyFont="1" applyBorder="1" applyAlignment="1">
      <alignment horizontal="center" vertical="center" wrapText="1"/>
    </xf>
    <xf numFmtId="3" fontId="38" fillId="0" borderId="27" xfId="0" applyNumberFormat="1" applyFont="1" applyBorder="1" applyAlignment="1">
      <alignment horizontal="center" vertical="center" wrapText="1"/>
    </xf>
    <xf numFmtId="3" fontId="38" fillId="0" borderId="8" xfId="0" applyNumberFormat="1" applyFont="1" applyBorder="1" applyAlignment="1">
      <alignment horizontal="center" vertical="center" wrapText="1"/>
    </xf>
    <xf numFmtId="3" fontId="38" fillId="0" borderId="16" xfId="0" applyNumberFormat="1" applyFont="1" applyBorder="1" applyAlignment="1">
      <alignment horizontal="center" vertical="center" wrapText="1"/>
    </xf>
    <xf numFmtId="3" fontId="38" fillId="0" borderId="10" xfId="0" applyNumberFormat="1" applyFont="1" applyBorder="1" applyAlignment="1">
      <alignment horizontal="center" vertical="center" wrapText="1"/>
    </xf>
    <xf numFmtId="3" fontId="38" fillId="0" borderId="21" xfId="0" applyNumberFormat="1" applyFont="1" applyBorder="1" applyAlignment="1">
      <alignment horizontal="center" vertical="center" wrapText="1"/>
    </xf>
    <xf numFmtId="3" fontId="38" fillId="0" borderId="23" xfId="0" applyNumberFormat="1" applyFont="1" applyBorder="1" applyAlignment="1">
      <alignment horizontal="center" vertical="center" wrapText="1"/>
    </xf>
    <xf numFmtId="3" fontId="38" fillId="0" borderId="25" xfId="0" applyNumberFormat="1" applyFont="1" applyBorder="1" applyAlignment="1">
      <alignment horizontal="center" vertical="center" wrapText="1"/>
    </xf>
    <xf numFmtId="3" fontId="38" fillId="0" borderId="15" xfId="0" applyNumberFormat="1" applyFont="1" applyFill="1" applyBorder="1" applyAlignment="1">
      <alignment horizontal="center" vertical="center" wrapText="1"/>
    </xf>
    <xf numFmtId="3" fontId="38" fillId="0" borderId="13" xfId="0" applyNumberFormat="1" applyFont="1" applyFill="1" applyBorder="1" applyAlignment="1">
      <alignment horizontal="center" vertical="center" wrapText="1"/>
    </xf>
    <xf numFmtId="3" fontId="38" fillId="0" borderId="65" xfId="0" applyNumberFormat="1" applyFont="1" applyFill="1" applyBorder="1" applyAlignment="1">
      <alignment horizontal="center" vertical="center" wrapText="1"/>
    </xf>
    <xf numFmtId="3" fontId="38" fillId="0" borderId="15" xfId="0" applyNumberFormat="1" applyFont="1" applyBorder="1" applyAlignment="1">
      <alignment horizontal="center" vertical="center" wrapText="1"/>
    </xf>
    <xf numFmtId="3" fontId="38" fillId="0" borderId="9" xfId="0" applyNumberFormat="1" applyFont="1" applyBorder="1" applyAlignment="1">
      <alignment horizontal="center" vertical="center" wrapText="1"/>
    </xf>
    <xf numFmtId="0" fontId="25" fillId="0" borderId="0" xfId="0" applyFont="1" applyBorder="1" applyAlignment="1">
      <alignment horizontal="center" vertical="center"/>
    </xf>
    <xf numFmtId="3" fontId="24" fillId="5" borderId="36" xfId="0" applyNumberFormat="1" applyFont="1" applyFill="1" applyBorder="1" applyAlignment="1">
      <alignment horizontal="center" vertical="center" wrapText="1"/>
    </xf>
    <xf numFmtId="3" fontId="24" fillId="5" borderId="37" xfId="0" applyNumberFormat="1" applyFont="1" applyFill="1" applyBorder="1" applyAlignment="1">
      <alignment horizontal="center" vertical="center" wrapText="1"/>
    </xf>
    <xf numFmtId="0" fontId="23" fillId="4" borderId="28" xfId="0" applyFont="1" applyFill="1" applyBorder="1" applyAlignment="1">
      <alignment horizontal="justify" vertical="center" wrapText="1"/>
    </xf>
    <xf numFmtId="0" fontId="23" fillId="4" borderId="4" xfId="0" applyFont="1" applyFill="1" applyBorder="1" applyAlignment="1">
      <alignment horizontal="justify" vertical="center" wrapText="1"/>
    </xf>
    <xf numFmtId="0" fontId="23" fillId="4" borderId="38" xfId="0" applyFont="1" applyFill="1" applyBorder="1" applyAlignment="1">
      <alignment horizontal="justify" vertical="center" wrapText="1"/>
    </xf>
    <xf numFmtId="0" fontId="23" fillId="4" borderId="26" xfId="0" applyFont="1" applyFill="1" applyBorder="1" applyAlignment="1">
      <alignment horizontal="center" vertical="center" wrapText="1"/>
    </xf>
    <xf numFmtId="0" fontId="23" fillId="4" borderId="0" xfId="0" applyFont="1" applyFill="1" applyBorder="1" applyAlignment="1">
      <alignment horizontal="center" vertical="center" wrapText="1"/>
    </xf>
    <xf numFmtId="0" fontId="23" fillId="4" borderId="29" xfId="0" applyFont="1" applyFill="1" applyBorder="1" applyAlignment="1">
      <alignment horizontal="center" vertical="center" wrapText="1"/>
    </xf>
    <xf numFmtId="0" fontId="29" fillId="5" borderId="39" xfId="0" applyFont="1" applyFill="1" applyBorder="1" applyAlignment="1">
      <alignment horizontal="left" vertical="center" wrapText="1"/>
    </xf>
    <xf numFmtId="0" fontId="29" fillId="5" borderId="32" xfId="0" applyFont="1" applyFill="1" applyBorder="1" applyAlignment="1">
      <alignment horizontal="left" vertical="center" wrapText="1"/>
    </xf>
    <xf numFmtId="3" fontId="21" fillId="0" borderId="40" xfId="0" applyNumberFormat="1" applyFont="1" applyBorder="1" applyAlignment="1">
      <alignment horizontal="center" vertical="center" wrapText="1"/>
    </xf>
    <xf numFmtId="3" fontId="21" fillId="0" borderId="41" xfId="0" applyNumberFormat="1"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cellXfs>
  <cellStyles count="15">
    <cellStyle name="Accent2 2" xfId="14"/>
    <cellStyle name="Accent5 2" xfId="13"/>
    <cellStyle name="Accent6 2" xfId="12"/>
    <cellStyle name="Comma" xfId="1" builtinId="3"/>
    <cellStyle name="Comma 3" xfId="2"/>
    <cellStyle name="Comma 5" xfId="3"/>
    <cellStyle name="Normal" xfId="0" builtinId="0"/>
    <cellStyle name="Normal 113" xfId="4"/>
    <cellStyle name="Normal 117" xfId="5"/>
    <cellStyle name="Normal 127" xfId="6"/>
    <cellStyle name="Normal 3" xfId="7"/>
    <cellStyle name="Normal 3 4" xfId="8"/>
    <cellStyle name="Normal 4 2" xfId="9"/>
    <cellStyle name="Normal 5 4" xfId="10"/>
    <cellStyle name="Percent" xfId="1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hartsheet" Target="chartsheets/sheet3.xml"/><Relationship Id="rId11" Type="http://schemas.openxmlformats.org/officeDocument/2006/relationships/calcChain" Target="calcChain.xml"/><Relationship Id="rId5" Type="http://schemas.openxmlformats.org/officeDocument/2006/relationships/chartsheet" Target="chartsheets/sheet2.xml"/><Relationship Id="rId10" Type="http://schemas.openxmlformats.org/officeDocument/2006/relationships/sharedStrings" Target="sharedStrings.xml"/><Relationship Id="rId4" Type="http://schemas.openxmlformats.org/officeDocument/2006/relationships/chartsheet" Target="chartsheets/sheet1.xml"/><Relationship Id="rId9" Type="http://schemas.openxmlformats.org/officeDocument/2006/relationships/styles" Target="styles.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atin typeface="Arial Black" panose="020B0A04020102020204" pitchFamily="34" charset="0"/>
              </a:rPr>
              <a:t>KOSTO E PLANIT TË VEPRIMIT NDARJA E SHPENZIMEVE</a:t>
            </a:r>
          </a:p>
        </c:rich>
      </c:tx>
      <c:overlay val="0"/>
      <c:spPr>
        <a:noFill/>
        <a:ln w="25400">
          <a:noFill/>
        </a:ln>
      </c:spPr>
    </c:title>
    <c:autoTitleDeleted val="0"/>
    <c:plotArea>
      <c:layout>
        <c:manualLayout>
          <c:layoutTarget val="inner"/>
          <c:xMode val="edge"/>
          <c:yMode val="edge"/>
          <c:x val="0.25440140845070419"/>
          <c:y val="0.18090452261306531"/>
          <c:w val="0.49031690140845119"/>
          <c:h val="0.69974874371859375"/>
        </c:manualLayout>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0-59E5-4378-8DD9-3A8B04A4F3E6}"/>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1-59E5-4378-8DD9-3A8B04A4F3E6}"/>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2-59E5-4378-8DD9-3A8B04A4F3E6}"/>
              </c:ext>
            </c:extLst>
          </c:dPt>
          <c:dLbls>
            <c:dLbl>
              <c:idx val="0"/>
              <c:layout>
                <c:manualLayout>
                  <c:x val="-4.126815688413308E-2"/>
                  <c:y val="0.11187041501154849"/>
                </c:manualLayout>
              </c:layout>
              <c:spPr>
                <a:noFill/>
                <a:ln w="25400">
                  <a:noFill/>
                </a:ln>
              </c:spPr>
              <c:txPr>
                <a:bodyPr rot="0" spcFirstLastPara="1" vertOverflow="ellipsis" vert="horz" wrap="square" lIns="38100" tIns="19050" rIns="38100" bIns="19050" anchor="ctr" anchorCtr="1">
                  <a:noAutofit/>
                </a:bodyPr>
                <a:lstStyle/>
                <a:p>
                  <a:pPr>
                    <a:defRPr sz="900" b="1" i="0" u="none" strike="noStrike" kern="1200" baseline="0">
                      <a:solidFill>
                        <a:schemeClr val="tx1">
                          <a:lumMod val="75000"/>
                          <a:lumOff val="25000"/>
                        </a:schemeClr>
                      </a:solidFill>
                      <a:latin typeface="+mn-lt"/>
                      <a:ea typeface="+mn-ea"/>
                      <a:cs typeface="+mn-cs"/>
                    </a:defRPr>
                  </a:pPr>
                  <a:endParaRPr lang="en-US"/>
                </a:p>
              </c:txPr>
              <c:dLblPos val="bestFit"/>
              <c:showLegendKey val="0"/>
              <c:showVal val="0"/>
              <c:showCatName val="1"/>
              <c:showSerName val="0"/>
              <c:showPercent val="1"/>
              <c:showBubbleSize val="0"/>
              <c:extLst>
                <c:ext xmlns:c15="http://schemas.microsoft.com/office/drawing/2012/chart" uri="{CE6537A1-D6FC-4f65-9D91-7224C49458BB}">
                  <c15:layout>
                    <c:manualLayout>
                      <c:w val="0.15804201775076251"/>
                      <c:h val="5.6547534240709275E-2"/>
                    </c:manualLayout>
                  </c15:layout>
                </c:ext>
                <c:ext xmlns:c16="http://schemas.microsoft.com/office/drawing/2014/chart" uri="{C3380CC4-5D6E-409C-BE32-E72D297353CC}">
                  <c16:uniqueId val="{00000000-59E5-4378-8DD9-3A8B04A4F3E6}"/>
                </c:ext>
              </c:extLst>
            </c:dLbl>
            <c:dLbl>
              <c:idx val="1"/>
              <c:layout>
                <c:manualLayout>
                  <c:x val="-0.11423229643356166"/>
                  <c:y val="2.0350842037235001E-2"/>
                </c:manualLayout>
              </c:layout>
              <c:spPr>
                <a:noFill/>
                <a:ln w="25400">
                  <a:noFill/>
                </a:ln>
              </c:spPr>
              <c:txPr>
                <a:bodyPr rot="0" spcFirstLastPara="1" vertOverflow="ellipsis" vert="horz" wrap="square" lIns="38100" tIns="19050" rIns="38100" bIns="19050" anchor="ctr" anchorCtr="1">
                  <a:noAutofit/>
                </a:bodyPr>
                <a:lstStyle/>
                <a:p>
                  <a:pPr>
                    <a:defRPr sz="900" b="1" i="0" u="none" strike="noStrike" kern="1200" baseline="0">
                      <a:solidFill>
                        <a:schemeClr val="tx1">
                          <a:lumMod val="75000"/>
                          <a:lumOff val="25000"/>
                        </a:schemeClr>
                      </a:solidFill>
                      <a:latin typeface="+mn-lt"/>
                      <a:ea typeface="+mn-ea"/>
                      <a:cs typeface="+mn-cs"/>
                    </a:defRPr>
                  </a:pPr>
                  <a:endParaRPr lang="en-US"/>
                </a:p>
              </c:txPr>
              <c:dLblPos val="bestFit"/>
              <c:showLegendKey val="0"/>
              <c:showVal val="0"/>
              <c:showCatName val="1"/>
              <c:showSerName val="0"/>
              <c:showPercent val="1"/>
              <c:showBubbleSize val="0"/>
              <c:extLst>
                <c:ext xmlns:c15="http://schemas.microsoft.com/office/drawing/2012/chart" uri="{CE6537A1-D6FC-4f65-9D91-7224C49458BB}">
                  <c15:layout>
                    <c:manualLayout>
                      <c:w val="0.11644286470358765"/>
                      <c:h val="6.4472829864322789E-2"/>
                    </c:manualLayout>
                  </c15:layout>
                </c:ext>
                <c:ext xmlns:c16="http://schemas.microsoft.com/office/drawing/2014/chart" uri="{C3380CC4-5D6E-409C-BE32-E72D297353CC}">
                  <c16:uniqueId val="{00000001-59E5-4378-8DD9-3A8B04A4F3E6}"/>
                </c:ext>
              </c:extLst>
            </c:dLbl>
            <c:dLbl>
              <c:idx val="2"/>
              <c:layout>
                <c:manualLayout>
                  <c:x val="8.6727629933172873E-2"/>
                  <c:y val="-5.1714506898286904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59E5-4378-8DD9-3A8B04A4F3E6}"/>
                </c:ext>
              </c:extLst>
            </c:dLbl>
            <c:spPr>
              <a:noFill/>
              <a:ln w="25400">
                <a:noFill/>
              </a:ln>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n-US"/>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'Qëllimi i Politikave'!$G$23:$G$25</c:f>
              <c:strCache>
                <c:ptCount val="3"/>
                <c:pt idx="0">
                  <c:v>PBA 2021-2023</c:v>
                </c:pt>
                <c:pt idx="1">
                  <c:v>PBA 2023-2025</c:v>
                </c:pt>
                <c:pt idx="2">
                  <c:v>Financim I Huaj</c:v>
                </c:pt>
              </c:strCache>
            </c:strRef>
          </c:cat>
          <c:val>
            <c:numRef>
              <c:f>'Qëllimi i Politikave'!$H$23:$H$25</c:f>
              <c:numCache>
                <c:formatCode>#,##0</c:formatCode>
                <c:ptCount val="3"/>
                <c:pt idx="0">
                  <c:v>25534332.699999999</c:v>
                </c:pt>
                <c:pt idx="1">
                  <c:v>23970492.699999999</c:v>
                </c:pt>
                <c:pt idx="2">
                  <c:v>2815054</c:v>
                </c:pt>
              </c:numCache>
            </c:numRef>
          </c:val>
          <c:extLst>
            <c:ext xmlns:c16="http://schemas.microsoft.com/office/drawing/2014/chart" uri="{C3380CC4-5D6E-409C-BE32-E72D297353CC}">
              <c16:uniqueId val="{00000003-59E5-4378-8DD9-3A8B04A4F3E6}"/>
            </c:ext>
          </c:extLst>
        </c:ser>
        <c:dLbls>
          <c:showLegendKey val="0"/>
          <c:showVal val="0"/>
          <c:showCatName val="0"/>
          <c:showSerName val="0"/>
          <c:showPercent val="0"/>
          <c:showBubbleSize val="0"/>
          <c:showLeaderLines val="1"/>
        </c:dLbls>
        <c:firstSliceAng val="0"/>
      </c:pieChart>
      <c:spPr>
        <a:noFill/>
        <a:ln w="25400">
          <a:noFill/>
        </a:ln>
      </c:spPr>
    </c:plotArea>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en-US"/>
              <a:t>NATYRA EKONOMIKE E KOSTOVE TË PLANIT TË VEPRIMIT</a:t>
            </a:r>
          </a:p>
          <a:p>
            <a:pPr>
              <a:defRPr/>
            </a:pPr>
            <a:endParaRPr lang="en-US"/>
          </a:p>
        </c:rich>
      </c:tx>
      <c:layout>
        <c:manualLayout>
          <c:xMode val="edge"/>
          <c:yMode val="edge"/>
          <c:x val="0.19001938741402266"/>
          <c:y val="5.243333051211739E-2"/>
        </c:manualLayout>
      </c:layout>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n-US"/>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9.1549295774647974E-2"/>
          <c:y val="0.18718592964824118"/>
          <c:w val="0.80897887323943718"/>
          <c:h val="0.72110552763819191"/>
        </c:manualLayout>
      </c:layout>
      <c:pie3DChart>
        <c:varyColors val="1"/>
        <c:ser>
          <c:idx val="0"/>
          <c:order val="0"/>
          <c:dPt>
            <c:idx val="0"/>
            <c:bubble3D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extLst>
              <c:ext xmlns:c16="http://schemas.microsoft.com/office/drawing/2014/chart" uri="{C3380CC4-5D6E-409C-BE32-E72D297353CC}">
                <c16:uniqueId val="{00000000-B3CC-43F5-94BE-C2C3A6E06997}"/>
              </c:ext>
            </c:extLst>
          </c:dPt>
          <c:dPt>
            <c:idx val="1"/>
            <c:bubble3D val="0"/>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extLst>
              <c:ext xmlns:c16="http://schemas.microsoft.com/office/drawing/2014/chart" uri="{C3380CC4-5D6E-409C-BE32-E72D297353CC}">
                <c16:uniqueId val="{00000001-B3CC-43F5-94BE-C2C3A6E06997}"/>
              </c:ext>
            </c:extLst>
          </c:dPt>
          <c:dLbls>
            <c:dLbl>
              <c:idx val="0"/>
              <c:layout>
                <c:manualLayout>
                  <c:x val="-1.1754474279466045E-2"/>
                  <c:y val="-0.29169516842129234"/>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75000"/>
                          <a:lumOff val="25000"/>
                        </a:schemeClr>
                      </a:solidFill>
                      <a:latin typeface="+mn-lt"/>
                      <a:ea typeface="+mn-ea"/>
                      <a:cs typeface="+mn-cs"/>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B3CC-43F5-94BE-C2C3A6E06997}"/>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n-US"/>
              </a:p>
            </c:txPr>
            <c:dLblPos val="in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'Qëllimi i Politikave'!$G$30:$G$31</c:f>
              <c:strCache>
                <c:ptCount val="2"/>
                <c:pt idx="0">
                  <c:v>Kosto Korente </c:v>
                </c:pt>
                <c:pt idx="1">
                  <c:v>Kosto kapitale</c:v>
                </c:pt>
              </c:strCache>
            </c:strRef>
          </c:cat>
          <c:val>
            <c:numRef>
              <c:f>'Qëllimi i Politikave'!$H$30:$H$31</c:f>
              <c:numCache>
                <c:formatCode>#,##0</c:formatCode>
                <c:ptCount val="2"/>
                <c:pt idx="0">
                  <c:v>50969879.399999999</c:v>
                </c:pt>
                <c:pt idx="1">
                  <c:v>1350000</c:v>
                </c:pt>
              </c:numCache>
            </c:numRef>
          </c:val>
          <c:extLst>
            <c:ext xmlns:c16="http://schemas.microsoft.com/office/drawing/2014/chart" uri="{C3380CC4-5D6E-409C-BE32-E72D297353CC}">
              <c16:uniqueId val="{00000002-B3CC-43F5-94BE-C2C3A6E06997}"/>
            </c:ext>
          </c:extLst>
        </c:ser>
        <c:dLbls>
          <c:dLblPos val="inEnd"/>
          <c:showLegendKey val="0"/>
          <c:showVal val="0"/>
          <c:showCatName val="1"/>
          <c:showSerName val="0"/>
          <c:showPercent val="0"/>
          <c:showBubbleSize val="0"/>
          <c:showLeaderLines val="1"/>
        </c:dLbls>
      </c:pie3D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aseline="0">
                <a:latin typeface="Arial Black" panose="020B0A04020102020204" pitchFamily="34" charset="0"/>
              </a:rPr>
              <a:t>Kosto të lidhura me qëllimin e politikave </a:t>
            </a:r>
            <a:endParaRPr lang="en-US">
              <a:latin typeface="Arial Black" panose="020B0A04020102020204" pitchFamily="34" charset="0"/>
            </a:endParaRPr>
          </a:p>
        </c:rich>
      </c:tx>
      <c:overlay val="0"/>
      <c:spPr>
        <a:noFill/>
        <a:ln w="25400">
          <a:noFill/>
        </a:ln>
      </c:spPr>
    </c:title>
    <c:autoTitleDeleted val="0"/>
    <c:plotArea>
      <c:layout>
        <c:manualLayout>
          <c:layoutTarget val="inner"/>
          <c:xMode val="edge"/>
          <c:yMode val="edge"/>
          <c:x val="0.13921698651702499"/>
          <c:y val="9.7293122646057703E-2"/>
          <c:w val="0.70844388286912752"/>
          <c:h val="0.78656342223531084"/>
        </c:manualLayout>
      </c:layout>
      <c:barChart>
        <c:barDir val="col"/>
        <c:grouping val="percentStacked"/>
        <c:varyColors val="0"/>
        <c:ser>
          <c:idx val="0"/>
          <c:order val="0"/>
          <c:tx>
            <c:strRef>
              <c:f>'Qëllimi i Politikave'!$K$21</c:f>
              <c:strCache>
                <c:ptCount val="1"/>
                <c:pt idx="0">
                  <c:v>Kosto Korente</c:v>
                </c:pt>
              </c:strCache>
            </c:strRef>
          </c:tx>
          <c:spPr>
            <a:solidFill>
              <a:srgbClr val="5B9BD5"/>
            </a:solidFill>
            <a:ln w="25400">
              <a:noFill/>
            </a:ln>
          </c:spPr>
          <c:invertIfNegative val="0"/>
          <c:dLbls>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'Qëllimi i Politikave'!$J$22:$J$23</c:f>
              <c:strCache>
                <c:ptCount val="2"/>
                <c:pt idx="0">
                  <c:v>Qëllimi i Politikës I</c:v>
                </c:pt>
                <c:pt idx="1">
                  <c:v>Qëllimi i Politikës II</c:v>
                </c:pt>
              </c:strCache>
            </c:strRef>
          </c:cat>
          <c:val>
            <c:numRef>
              <c:f>'Qëllimi i Politikave'!$K$22:$K$23</c:f>
              <c:numCache>
                <c:formatCode>#,##0</c:formatCode>
                <c:ptCount val="2"/>
                <c:pt idx="0">
                  <c:v>33596519.399999999</c:v>
                </c:pt>
                <c:pt idx="1">
                  <c:v>17373360</c:v>
                </c:pt>
              </c:numCache>
            </c:numRef>
          </c:val>
          <c:extLst>
            <c:ext xmlns:c16="http://schemas.microsoft.com/office/drawing/2014/chart" uri="{C3380CC4-5D6E-409C-BE32-E72D297353CC}">
              <c16:uniqueId val="{00000000-6A1C-42D3-B41C-F2E4F4479BA2}"/>
            </c:ext>
          </c:extLst>
        </c:ser>
        <c:ser>
          <c:idx val="1"/>
          <c:order val="1"/>
          <c:tx>
            <c:strRef>
              <c:f>'Qëllimi i Politikave'!$L$21</c:f>
              <c:strCache>
                <c:ptCount val="1"/>
                <c:pt idx="0">
                  <c:v>Kosto Kapitale</c:v>
                </c:pt>
              </c:strCache>
            </c:strRef>
          </c:tx>
          <c:spPr>
            <a:solidFill>
              <a:srgbClr val="ED7D31"/>
            </a:solidFill>
            <a:ln w="25400">
              <a:noFill/>
            </a:ln>
          </c:spPr>
          <c:invertIfNegative val="0"/>
          <c:dLbls>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errBars>
            <c:errBarType val="both"/>
            <c:errValType val="stdErr"/>
            <c:noEndCap val="0"/>
          </c:errBars>
          <c:cat>
            <c:strRef>
              <c:f>'Qëllimi i Politikave'!$J$22:$J$23</c:f>
              <c:strCache>
                <c:ptCount val="2"/>
                <c:pt idx="0">
                  <c:v>Qëllimi i Politikës I</c:v>
                </c:pt>
                <c:pt idx="1">
                  <c:v>Qëllimi i Politikës II</c:v>
                </c:pt>
              </c:strCache>
            </c:strRef>
          </c:cat>
          <c:val>
            <c:numRef>
              <c:f>'Qëllimi i Politikave'!$L$22:$L$23</c:f>
              <c:numCache>
                <c:formatCode>#,##0</c:formatCode>
                <c:ptCount val="2"/>
                <c:pt idx="0">
                  <c:v>850000</c:v>
                </c:pt>
                <c:pt idx="1">
                  <c:v>500000</c:v>
                </c:pt>
              </c:numCache>
            </c:numRef>
          </c:val>
          <c:extLst>
            <c:ext xmlns:c16="http://schemas.microsoft.com/office/drawing/2014/chart" uri="{C3380CC4-5D6E-409C-BE32-E72D297353CC}">
              <c16:uniqueId val="{00000001-6A1C-42D3-B41C-F2E4F4479BA2}"/>
            </c:ext>
          </c:extLst>
        </c:ser>
        <c:dLbls>
          <c:dLblPos val="ctr"/>
          <c:showLegendKey val="0"/>
          <c:showVal val="1"/>
          <c:showCatName val="0"/>
          <c:showSerName val="0"/>
          <c:showPercent val="0"/>
          <c:showBubbleSize val="0"/>
        </c:dLbls>
        <c:gapWidth val="55"/>
        <c:overlap val="100"/>
        <c:axId val="233756544"/>
        <c:axId val="233758080"/>
      </c:barChart>
      <c:catAx>
        <c:axId val="233756544"/>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n-US"/>
          </a:p>
        </c:txPr>
        <c:crossAx val="233758080"/>
        <c:crosses val="autoZero"/>
        <c:auto val="1"/>
        <c:lblAlgn val="ctr"/>
        <c:lblOffset val="100"/>
        <c:noMultiLvlLbl val="0"/>
      </c:catAx>
      <c:valAx>
        <c:axId val="233758080"/>
        <c:scaling>
          <c:orientation val="minMax"/>
        </c:scaling>
        <c:delete val="1"/>
        <c:axPos val="l"/>
        <c:numFmt formatCode="0%" sourceLinked="1"/>
        <c:majorTickMark val="out"/>
        <c:minorTickMark val="none"/>
        <c:tickLblPos val="nextTo"/>
        <c:crossAx val="233756544"/>
        <c:crosses val="autoZero"/>
        <c:crossBetween val="between"/>
      </c:valAx>
      <c:spPr>
        <a:noFill/>
        <a:ln w="25400">
          <a:noFill/>
        </a:ln>
      </c:spPr>
    </c:plotArea>
    <c:legend>
      <c:legendPos val="b"/>
      <c:layout>
        <c:manualLayout>
          <c:xMode val="edge"/>
          <c:yMode val="edge"/>
          <c:x val="0.33787308516095327"/>
          <c:y val="0.95128614620893348"/>
          <c:w val="0.38743093714924842"/>
          <c:h val="3.2531807039285897E-2"/>
        </c:manualLayout>
      </c:layout>
      <c:overlay val="0"/>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45">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chart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chart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chartsheets/sheet1.xml><?xml version="1.0" encoding="utf-8"?>
<chartsheet xmlns="http://schemas.openxmlformats.org/spreadsheetml/2006/main" xmlns:r="http://schemas.openxmlformats.org/officeDocument/2006/relationships">
  <sheetPr>
    <tabColor theme="9" tint="-0.249977111117893"/>
  </sheetPr>
  <sheetViews>
    <sheetView zoomScale="121" workbookViewId="0"/>
  </sheetViews>
  <pageMargins left="0.7" right="0.7" top="0.75" bottom="0.75" header="0.3" footer="0.3"/>
  <drawing r:id="rId1"/>
</chartsheet>
</file>

<file path=xl/chartsheets/sheet2.xml><?xml version="1.0" encoding="utf-8"?>
<chartsheet xmlns="http://schemas.openxmlformats.org/spreadsheetml/2006/main" xmlns:r="http://schemas.openxmlformats.org/officeDocument/2006/relationships">
  <sheetPr>
    <tabColor theme="9" tint="-0.249977111117893"/>
  </sheetPr>
  <sheetViews>
    <sheetView zoomScale="121" workbookViewId="0"/>
  </sheetViews>
  <pageMargins left="0.7" right="0.7" top="0.75" bottom="0.75" header="0.3" footer="0.3"/>
  <drawing r:id="rId1"/>
</chartsheet>
</file>

<file path=xl/chartsheets/sheet3.xml><?xml version="1.0" encoding="utf-8"?>
<chartsheet xmlns="http://schemas.openxmlformats.org/spreadsheetml/2006/main" xmlns:r="http://schemas.openxmlformats.org/officeDocument/2006/relationships">
  <sheetPr>
    <tabColor theme="9" tint="-0.249977111117893"/>
  </sheetPr>
  <sheetViews>
    <sheetView zoomScale="120" workbookViewId="0"/>
  </sheetViews>
  <pageMargins left="0.7" right="0.7" top="0.75" bottom="0.75" header="0.3" footer="0.3"/>
  <pageSetup orientation="landscape" r:id="rId1"/>
  <drawing r:id="rId2"/>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absoluteAnchor>
    <xdr:pos x="0" y="0"/>
    <xdr:ext cx="9328202" cy="6092851"/>
    <xdr:graphicFrame macro="">
      <xdr:nvGraphicFramePr>
        <xdr:cNvPr id="2" name="Chart 1">
          <a:extLst>
            <a:ext uri="{FF2B5EF4-FFF2-40B4-BE49-F238E27FC236}">
              <a16:creationId xmlns:a16="http://schemas.microsoft.com/office/drawing/2014/main" id="{00000000-0008-0000-03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xdr:absoluteAnchor>
    <xdr:pos x="0" y="0"/>
    <xdr:ext cx="9328202" cy="6092851"/>
    <xdr:graphicFrame macro="">
      <xdr:nvGraphicFramePr>
        <xdr:cNvPr id="2" name="Chart 1">
          <a:extLst>
            <a:ext uri="{FF2B5EF4-FFF2-40B4-BE49-F238E27FC236}">
              <a16:creationId xmlns:a16="http://schemas.microsoft.com/office/drawing/2014/main" id="{00000000-0008-0000-04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xml><?xml version="1.0" encoding="utf-8"?>
<xdr:wsDr xmlns:xdr="http://schemas.openxmlformats.org/drawingml/2006/spreadsheetDrawing" xmlns:a="http://schemas.openxmlformats.org/drawingml/2006/main">
  <xdr:absoluteAnchor>
    <xdr:pos x="0" y="0"/>
    <xdr:ext cx="8667750" cy="6278563"/>
    <xdr:graphicFrame macro="">
      <xdr:nvGraphicFramePr>
        <xdr:cNvPr id="2" name="Chart 1">
          <a:extLst>
            <a:ext uri="{FF2B5EF4-FFF2-40B4-BE49-F238E27FC236}">
              <a16:creationId xmlns:a16="http://schemas.microsoft.com/office/drawing/2014/main" id="{00000000-0008-0000-05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yllka.cani1/Desktop/Plani%20i%20Veprimit%20Strategjia%20Nd&#235;rsektoriale%20e%20Luft&#235;s%20Kund&#235;r%20Terrorizmit%202022-2025%20me%20ndryshime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ostimi i Planit të Veprimit"/>
      <sheetName val="Qëllimi i Politikave"/>
      <sheetName val="Nevojat Kapitale"/>
      <sheetName val="Grafiku i Kostove"/>
      <sheetName val="Grafiku-Ndarja e kostove"/>
      <sheetName val="Grafiku i Qëllimeve të Politika"/>
    </sheetNames>
    <sheetDataSet>
      <sheetData sheetId="0">
        <row r="18">
          <cell r="AH18">
            <v>0</v>
          </cell>
        </row>
        <row r="19">
          <cell r="AH19">
            <v>0</v>
          </cell>
        </row>
        <row r="20">
          <cell r="AH20">
            <v>0</v>
          </cell>
        </row>
        <row r="27">
          <cell r="AH27">
            <v>0</v>
          </cell>
        </row>
        <row r="28">
          <cell r="AH28">
            <v>0</v>
          </cell>
        </row>
        <row r="29">
          <cell r="AH29">
            <v>0</v>
          </cell>
        </row>
      </sheetData>
      <sheetData sheetId="1"/>
      <sheetData sheetId="2"/>
      <sheetData sheetId="3" refreshError="1"/>
      <sheetData sheetId="4" refreshError="1"/>
      <sheetData sheetId="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AO309"/>
  <sheetViews>
    <sheetView tabSelected="1" topLeftCell="B1" zoomScaleNormal="100" zoomScaleSheetLayoutView="87" workbookViewId="0">
      <pane ySplit="8" topLeftCell="A87" activePane="bottomLeft" state="frozen"/>
      <selection activeCell="A6" sqref="A6"/>
      <selection pane="bottomLeft" activeCell="F92" sqref="F92:F93"/>
    </sheetView>
  </sheetViews>
  <sheetFormatPr defaultColWidth="9.140625" defaultRowHeight="12" x14ac:dyDescent="0.2"/>
  <cols>
    <col min="1" max="1" width="2.42578125" style="2" customWidth="1"/>
    <col min="2" max="2" width="6.28515625" style="19" customWidth="1"/>
    <col min="3" max="3" width="53.28515625" style="2" customWidth="1"/>
    <col min="4" max="4" width="10.140625" style="58" customWidth="1"/>
    <col min="5" max="5" width="19.28515625" style="158" customWidth="1"/>
    <col min="6" max="6" width="20.85546875" style="20" customWidth="1"/>
    <col min="7" max="7" width="11" style="3" customWidth="1"/>
    <col min="8" max="8" width="12.42578125" style="3" customWidth="1"/>
    <col min="9" max="9" width="19" style="8" customWidth="1"/>
    <col min="10" max="10" width="11.140625" style="8" customWidth="1"/>
    <col min="11" max="11" width="16.140625" style="13" customWidth="1"/>
    <col min="12" max="12" width="15.7109375" style="13" customWidth="1"/>
    <col min="13" max="13" width="17.28515625" style="13" customWidth="1"/>
    <col min="14" max="14" width="16.42578125" style="13" customWidth="1"/>
    <col min="15" max="15" width="15.140625" style="13" customWidth="1"/>
    <col min="16" max="16" width="9.85546875" style="13" customWidth="1"/>
    <col min="17" max="17" width="17.42578125" style="13" customWidth="1"/>
    <col min="18" max="18" width="16.85546875" style="13" customWidth="1"/>
    <col min="19" max="19" width="11.5703125" style="13" customWidth="1"/>
    <col min="20" max="20" width="15.5703125" style="13" customWidth="1"/>
    <col min="21" max="21" width="17.85546875" style="13" customWidth="1"/>
    <col min="22" max="22" width="15.5703125" style="13" customWidth="1"/>
    <col min="23" max="23" width="17.42578125" style="13" customWidth="1"/>
    <col min="24" max="24" width="17.5703125" style="13" customWidth="1"/>
    <col min="25" max="25" width="14.140625" style="13" customWidth="1"/>
    <col min="26" max="26" width="17.28515625" style="13" customWidth="1"/>
    <col min="27" max="27" width="17.5703125" style="13" customWidth="1"/>
    <col min="28" max="28" width="11.5703125" style="13" customWidth="1"/>
    <col min="29" max="29" width="18.28515625" style="13" customWidth="1"/>
    <col min="30" max="30" width="11.28515625" style="13" customWidth="1"/>
    <col min="31" max="31" width="9" style="13" customWidth="1"/>
    <col min="32" max="32" width="9.7109375" style="13" customWidth="1"/>
    <col min="33" max="33" width="12.5703125" style="13" customWidth="1"/>
    <col min="34" max="34" width="18.28515625" style="13" customWidth="1"/>
    <col min="35" max="35" width="13.5703125" style="7" customWidth="1"/>
    <col min="36" max="36" width="18" style="7" customWidth="1"/>
    <col min="37" max="37" width="16.7109375" style="7" customWidth="1"/>
    <col min="38" max="38" width="15.140625" style="7" customWidth="1"/>
    <col min="39" max="39" width="16.5703125" style="7" customWidth="1"/>
    <col min="40" max="40" width="15.5703125" style="7" customWidth="1"/>
    <col min="41" max="41" width="9.140625" style="7"/>
    <col min="42" max="16384" width="9.140625" style="2"/>
  </cols>
  <sheetData>
    <row r="1" spans="2:41" ht="21" customHeight="1" thickBot="1" x14ac:dyDescent="0.25">
      <c r="C1" s="1"/>
      <c r="E1" s="156"/>
    </row>
    <row r="2" spans="2:41" ht="15.75" customHeight="1" thickBot="1" x14ac:dyDescent="0.25">
      <c r="B2" s="204" t="s">
        <v>353</v>
      </c>
      <c r="C2" s="205"/>
      <c r="D2" s="205"/>
      <c r="E2" s="205"/>
      <c r="F2" s="205"/>
      <c r="G2" s="205"/>
      <c r="H2" s="205"/>
      <c r="I2" s="205"/>
      <c r="J2" s="205"/>
      <c r="K2" s="205"/>
      <c r="L2" s="205"/>
      <c r="M2" s="205"/>
      <c r="N2" s="205"/>
      <c r="O2" s="205"/>
      <c r="P2" s="205"/>
      <c r="Q2" s="205"/>
      <c r="R2" s="205"/>
      <c r="S2" s="205"/>
      <c r="T2" s="205"/>
      <c r="U2" s="205"/>
      <c r="V2" s="205"/>
      <c r="W2" s="205"/>
      <c r="X2" s="205"/>
      <c r="Y2" s="205"/>
      <c r="Z2" s="205"/>
      <c r="AA2" s="205"/>
      <c r="AB2" s="205"/>
      <c r="AC2" s="205"/>
      <c r="AD2" s="205"/>
      <c r="AE2" s="205"/>
      <c r="AF2" s="205"/>
      <c r="AG2" s="205"/>
      <c r="AH2" s="206"/>
    </row>
    <row r="3" spans="2:41" ht="18.75" customHeight="1" thickBot="1" x14ac:dyDescent="0.25">
      <c r="B3" s="226" t="s">
        <v>38</v>
      </c>
      <c r="C3" s="227"/>
      <c r="D3" s="227"/>
      <c r="E3" s="227"/>
      <c r="F3" s="227"/>
      <c r="G3" s="227"/>
      <c r="H3" s="227"/>
      <c r="I3" s="227"/>
      <c r="J3" s="227"/>
      <c r="K3" s="227"/>
      <c r="L3" s="227"/>
      <c r="M3" s="227"/>
      <c r="N3" s="227"/>
      <c r="O3" s="227"/>
      <c r="P3" s="227"/>
      <c r="Q3" s="227"/>
      <c r="R3" s="227"/>
      <c r="S3" s="227"/>
      <c r="T3" s="227"/>
      <c r="U3" s="227"/>
      <c r="V3" s="227"/>
      <c r="W3" s="227"/>
      <c r="X3" s="227"/>
      <c r="Y3" s="227"/>
      <c r="Z3" s="227"/>
      <c r="AA3" s="227"/>
      <c r="AB3" s="227"/>
      <c r="AC3" s="227"/>
      <c r="AD3" s="227"/>
      <c r="AE3" s="227"/>
      <c r="AF3" s="227"/>
      <c r="AG3" s="227"/>
      <c r="AH3" s="228"/>
    </row>
    <row r="4" spans="2:41" ht="22.5" customHeight="1" thickBot="1" x14ac:dyDescent="0.25">
      <c r="B4" s="166" t="s">
        <v>65</v>
      </c>
      <c r="C4" s="167"/>
      <c r="D4" s="167"/>
      <c r="E4" s="167"/>
      <c r="F4" s="167"/>
      <c r="G4" s="167"/>
      <c r="H4" s="167"/>
      <c r="I4" s="167"/>
      <c r="J4" s="167"/>
      <c r="K4" s="167"/>
      <c r="L4" s="167"/>
      <c r="M4" s="167"/>
      <c r="N4" s="167"/>
      <c r="O4" s="167"/>
      <c r="P4" s="167"/>
      <c r="Q4" s="167"/>
      <c r="R4" s="167"/>
      <c r="S4" s="167"/>
      <c r="T4" s="167"/>
      <c r="U4" s="167"/>
      <c r="V4" s="167"/>
      <c r="W4" s="167"/>
      <c r="X4" s="167"/>
      <c r="Y4" s="167"/>
      <c r="Z4" s="167"/>
      <c r="AA4" s="167"/>
      <c r="AB4" s="167"/>
      <c r="AC4" s="167"/>
      <c r="AD4" s="167"/>
      <c r="AE4" s="167"/>
      <c r="AF4" s="167"/>
      <c r="AG4" s="167"/>
      <c r="AH4" s="168"/>
    </row>
    <row r="5" spans="2:41" ht="21" customHeight="1" thickBot="1" x14ac:dyDescent="0.25">
      <c r="B5" s="207" t="s">
        <v>58</v>
      </c>
      <c r="C5" s="208"/>
      <c r="D5" s="208"/>
      <c r="E5" s="208"/>
      <c r="F5" s="208"/>
      <c r="G5" s="208"/>
      <c r="H5" s="208"/>
      <c r="I5" s="208"/>
      <c r="J5" s="208"/>
      <c r="K5" s="208"/>
      <c r="L5" s="208"/>
      <c r="M5" s="208"/>
      <c r="N5" s="208"/>
      <c r="O5" s="208"/>
      <c r="P5" s="208"/>
      <c r="Q5" s="208"/>
      <c r="R5" s="208"/>
      <c r="S5" s="208"/>
      <c r="T5" s="208"/>
      <c r="U5" s="208"/>
      <c r="V5" s="208"/>
      <c r="W5" s="208"/>
      <c r="X5" s="208"/>
      <c r="Y5" s="208"/>
      <c r="Z5" s="208"/>
      <c r="AA5" s="208"/>
      <c r="AB5" s="208"/>
      <c r="AC5" s="208"/>
      <c r="AD5" s="208"/>
      <c r="AE5" s="208"/>
      <c r="AF5" s="208"/>
      <c r="AG5" s="208"/>
      <c r="AH5" s="209"/>
    </row>
    <row r="6" spans="2:41" ht="34.5" customHeight="1" thickBot="1" x14ac:dyDescent="0.25">
      <c r="B6" s="217" t="s">
        <v>0</v>
      </c>
      <c r="C6" s="200" t="s">
        <v>20</v>
      </c>
      <c r="D6" s="61" t="s">
        <v>21</v>
      </c>
      <c r="E6" s="223" t="s">
        <v>22</v>
      </c>
      <c r="F6" s="223"/>
      <c r="G6" s="210" t="s">
        <v>28</v>
      </c>
      <c r="H6" s="211"/>
      <c r="I6" s="232" t="s">
        <v>31</v>
      </c>
      <c r="J6" s="233"/>
      <c r="K6" s="234"/>
      <c r="L6" s="232" t="s">
        <v>32</v>
      </c>
      <c r="M6" s="233"/>
      <c r="N6" s="234"/>
      <c r="O6" s="232" t="s">
        <v>33</v>
      </c>
      <c r="P6" s="233"/>
      <c r="Q6" s="234"/>
      <c r="R6" s="232" t="s">
        <v>34</v>
      </c>
      <c r="S6" s="233"/>
      <c r="T6" s="234"/>
      <c r="U6" s="232" t="s">
        <v>49</v>
      </c>
      <c r="V6" s="233"/>
      <c r="W6" s="234"/>
      <c r="X6" s="190" t="s">
        <v>48</v>
      </c>
      <c r="Y6" s="190"/>
      <c r="Z6" s="190"/>
      <c r="AA6" s="190"/>
      <c r="AB6" s="190"/>
      <c r="AC6" s="190"/>
      <c r="AD6" s="190"/>
      <c r="AE6" s="190"/>
      <c r="AF6" s="190"/>
      <c r="AG6" s="191"/>
      <c r="AH6" s="229" t="s">
        <v>27</v>
      </c>
    </row>
    <row r="7" spans="2:41" ht="26.25" customHeight="1" thickBot="1" x14ac:dyDescent="0.25">
      <c r="B7" s="218"/>
      <c r="C7" s="201"/>
      <c r="D7" s="185" t="s">
        <v>23</v>
      </c>
      <c r="E7" s="192" t="s">
        <v>24</v>
      </c>
      <c r="F7" s="194" t="s">
        <v>40</v>
      </c>
      <c r="G7" s="196" t="s">
        <v>25</v>
      </c>
      <c r="H7" s="198" t="s">
        <v>26</v>
      </c>
      <c r="I7" s="235"/>
      <c r="J7" s="236"/>
      <c r="K7" s="237"/>
      <c r="L7" s="235"/>
      <c r="M7" s="236"/>
      <c r="N7" s="237"/>
      <c r="O7" s="235"/>
      <c r="P7" s="236"/>
      <c r="Q7" s="237"/>
      <c r="R7" s="235"/>
      <c r="S7" s="236"/>
      <c r="T7" s="237"/>
      <c r="U7" s="235"/>
      <c r="V7" s="236"/>
      <c r="W7" s="237"/>
      <c r="X7" s="212" t="s">
        <v>47</v>
      </c>
      <c r="Y7" s="190"/>
      <c r="Z7" s="191"/>
      <c r="AA7" s="212" t="s">
        <v>164</v>
      </c>
      <c r="AB7" s="190"/>
      <c r="AC7" s="191"/>
      <c r="AD7" s="190" t="s">
        <v>45</v>
      </c>
      <c r="AE7" s="190"/>
      <c r="AF7" s="190"/>
      <c r="AG7" s="191"/>
      <c r="AH7" s="230"/>
    </row>
    <row r="8" spans="2:41" ht="54" customHeight="1" thickBot="1" x14ac:dyDescent="0.25">
      <c r="B8" s="219"/>
      <c r="C8" s="202"/>
      <c r="D8" s="186"/>
      <c r="E8" s="193"/>
      <c r="F8" s="195"/>
      <c r="G8" s="197"/>
      <c r="H8" s="199"/>
      <c r="I8" s="62" t="s">
        <v>14</v>
      </c>
      <c r="J8" s="43" t="s">
        <v>15</v>
      </c>
      <c r="K8" s="64" t="s">
        <v>17</v>
      </c>
      <c r="L8" s="62" t="s">
        <v>14</v>
      </c>
      <c r="M8" s="63" t="s">
        <v>15</v>
      </c>
      <c r="N8" s="64" t="s">
        <v>17</v>
      </c>
      <c r="O8" s="62" t="s">
        <v>14</v>
      </c>
      <c r="P8" s="63" t="s">
        <v>15</v>
      </c>
      <c r="Q8" s="64" t="s">
        <v>17</v>
      </c>
      <c r="R8" s="62" t="s">
        <v>14</v>
      </c>
      <c r="S8" s="63" t="s">
        <v>15</v>
      </c>
      <c r="T8" s="64" t="s">
        <v>17</v>
      </c>
      <c r="U8" s="77" t="s">
        <v>14</v>
      </c>
      <c r="V8" s="78" t="s">
        <v>15</v>
      </c>
      <c r="W8" s="79" t="s">
        <v>17</v>
      </c>
      <c r="X8" s="62" t="s">
        <v>14</v>
      </c>
      <c r="Y8" s="43" t="s">
        <v>15</v>
      </c>
      <c r="Z8" s="64" t="s">
        <v>16</v>
      </c>
      <c r="AA8" s="90" t="s">
        <v>14</v>
      </c>
      <c r="AB8" s="88" t="s">
        <v>15</v>
      </c>
      <c r="AC8" s="89" t="s">
        <v>16</v>
      </c>
      <c r="AD8" s="63" t="s">
        <v>14</v>
      </c>
      <c r="AE8" s="43" t="s">
        <v>15</v>
      </c>
      <c r="AF8" s="64" t="s">
        <v>29</v>
      </c>
      <c r="AG8" s="64" t="s">
        <v>30</v>
      </c>
      <c r="AH8" s="231"/>
    </row>
    <row r="9" spans="2:41" ht="17.25" customHeight="1" x14ac:dyDescent="0.2">
      <c r="B9" s="65"/>
      <c r="C9" s="42" t="s">
        <v>36</v>
      </c>
      <c r="D9" s="57"/>
      <c r="E9" s="54"/>
      <c r="F9" s="54"/>
      <c r="G9" s="55"/>
      <c r="H9" s="55"/>
      <c r="I9" s="9"/>
      <c r="J9" s="9"/>
      <c r="K9" s="10"/>
      <c r="L9" s="10"/>
      <c r="M9" s="10"/>
      <c r="N9" s="10"/>
      <c r="O9" s="10"/>
      <c r="P9" s="10"/>
      <c r="Q9" s="10"/>
      <c r="R9" s="10"/>
      <c r="S9" s="10"/>
      <c r="T9" s="10"/>
      <c r="U9" s="10"/>
      <c r="V9" s="10"/>
      <c r="W9" s="10"/>
      <c r="X9" s="10"/>
      <c r="Y9" s="10"/>
      <c r="Z9" s="10"/>
      <c r="AA9" s="10"/>
      <c r="AB9" s="10"/>
      <c r="AC9" s="10"/>
      <c r="AD9" s="10"/>
      <c r="AE9" s="10"/>
      <c r="AF9" s="10"/>
      <c r="AG9" s="10"/>
      <c r="AH9" s="11"/>
    </row>
    <row r="10" spans="2:41" ht="45.75" customHeight="1" x14ac:dyDescent="0.2">
      <c r="B10" s="93">
        <v>1.1000000000000001</v>
      </c>
      <c r="C10" s="84" t="s">
        <v>372</v>
      </c>
      <c r="D10" s="71"/>
      <c r="E10" s="54"/>
      <c r="F10" s="54"/>
      <c r="G10" s="81"/>
      <c r="H10" s="81"/>
      <c r="I10" s="97"/>
      <c r="J10" s="44"/>
      <c r="K10" s="45"/>
      <c r="L10" s="97"/>
      <c r="M10" s="44"/>
      <c r="N10" s="45"/>
      <c r="O10" s="97"/>
      <c r="P10" s="44"/>
      <c r="Q10" s="45"/>
      <c r="R10" s="97"/>
      <c r="S10" s="44"/>
      <c r="T10" s="45"/>
      <c r="U10" s="45"/>
      <c r="V10" s="45"/>
      <c r="W10" s="45"/>
      <c r="X10" s="45"/>
      <c r="Y10" s="45"/>
      <c r="Z10" s="45"/>
      <c r="AA10" s="45"/>
      <c r="AB10" s="45"/>
      <c r="AC10" s="45"/>
      <c r="AD10" s="45"/>
      <c r="AE10" s="45"/>
      <c r="AF10" s="45"/>
      <c r="AG10" s="45"/>
      <c r="AH10" s="46"/>
    </row>
    <row r="11" spans="2:41" s="1" customFormat="1" ht="42" customHeight="1" x14ac:dyDescent="0.2">
      <c r="B11" s="93" t="s">
        <v>92</v>
      </c>
      <c r="C11" s="72" t="s">
        <v>342</v>
      </c>
      <c r="D11" s="71"/>
      <c r="E11" s="54" t="s">
        <v>91</v>
      </c>
      <c r="F11" s="54" t="s">
        <v>86</v>
      </c>
      <c r="G11" s="87">
        <v>2022</v>
      </c>
      <c r="H11" s="87">
        <v>2025</v>
      </c>
      <c r="I11" s="45">
        <v>20480</v>
      </c>
      <c r="J11" s="44">
        <v>0</v>
      </c>
      <c r="K11" s="45">
        <f>I11+J11</f>
        <v>20480</v>
      </c>
      <c r="L11" s="45">
        <v>20480</v>
      </c>
      <c r="M11" s="44">
        <v>0</v>
      </c>
      <c r="N11" s="45">
        <f>L11+M11</f>
        <v>20480</v>
      </c>
      <c r="O11" s="45">
        <v>20480</v>
      </c>
      <c r="P11" s="44">
        <v>0</v>
      </c>
      <c r="Q11" s="45">
        <f>O11+P11</f>
        <v>20480</v>
      </c>
      <c r="R11" s="45">
        <v>20480</v>
      </c>
      <c r="S11" s="44">
        <v>0</v>
      </c>
      <c r="T11" s="45">
        <f>R11+S11</f>
        <v>20480</v>
      </c>
      <c r="U11" s="45">
        <f>I11+L11+O11+R11</f>
        <v>81920</v>
      </c>
      <c r="V11" s="45">
        <f>J11+M11+P11+S11</f>
        <v>0</v>
      </c>
      <c r="W11" s="45">
        <f>U11+V11</f>
        <v>81920</v>
      </c>
      <c r="X11" s="45">
        <f>(20480-10140)*2</f>
        <v>20680</v>
      </c>
      <c r="Y11" s="45">
        <f>J11+M11</f>
        <v>0</v>
      </c>
      <c r="Z11" s="45">
        <f>X11+Y11</f>
        <v>20680</v>
      </c>
      <c r="AA11" s="45">
        <f>(20480-10140)*2</f>
        <v>20680</v>
      </c>
      <c r="AB11" s="45">
        <f>V11-Y11</f>
        <v>0</v>
      </c>
      <c r="AC11" s="45">
        <f>AA11+AB11</f>
        <v>20680</v>
      </c>
      <c r="AD11" s="45">
        <f>10140*4</f>
        <v>40560</v>
      </c>
      <c r="AE11" s="45">
        <v>0</v>
      </c>
      <c r="AF11" s="45"/>
      <c r="AG11" s="45">
        <f>AD11+AE11</f>
        <v>40560</v>
      </c>
      <c r="AH11" s="46">
        <f>W11-Z11-AC11-AG11</f>
        <v>0</v>
      </c>
      <c r="AI11" s="12"/>
      <c r="AJ11" s="12"/>
      <c r="AK11" s="12"/>
      <c r="AL11" s="12"/>
      <c r="AM11" s="12"/>
      <c r="AN11" s="12"/>
      <c r="AO11" s="12"/>
    </row>
    <row r="12" spans="2:41" s="1" customFormat="1" ht="117" customHeight="1" x14ac:dyDescent="0.2">
      <c r="B12" s="93" t="s">
        <v>1</v>
      </c>
      <c r="C12" s="72" t="s">
        <v>343</v>
      </c>
      <c r="D12" s="71"/>
      <c r="E12" s="54" t="s">
        <v>355</v>
      </c>
      <c r="F12" s="54" t="s">
        <v>228</v>
      </c>
      <c r="G12" s="66">
        <v>2022</v>
      </c>
      <c r="H12" s="66">
        <v>2025</v>
      </c>
      <c r="I12" s="45">
        <v>60920</v>
      </c>
      <c r="J12" s="44">
        <v>0</v>
      </c>
      <c r="K12" s="45">
        <f t="shared" ref="K12:K43" si="0">I12+J12</f>
        <v>60920</v>
      </c>
      <c r="L12" s="45">
        <v>60920</v>
      </c>
      <c r="M12" s="44">
        <v>0</v>
      </c>
      <c r="N12" s="45">
        <f t="shared" ref="N12:N39" si="1">L12+M12</f>
        <v>60920</v>
      </c>
      <c r="O12" s="45">
        <v>60920</v>
      </c>
      <c r="P12" s="44"/>
      <c r="Q12" s="45">
        <f t="shared" ref="Q12:Q43" si="2">O12+P12</f>
        <v>60920</v>
      </c>
      <c r="R12" s="45">
        <v>60920</v>
      </c>
      <c r="S12" s="44"/>
      <c r="T12" s="45">
        <f t="shared" ref="T12:T43" si="3">R12+S12</f>
        <v>60920</v>
      </c>
      <c r="U12" s="45">
        <f t="shared" ref="U12:U39" si="4">I12+L12+O12+R12</f>
        <v>243680</v>
      </c>
      <c r="V12" s="45">
        <f t="shared" ref="V12:V39" si="5">J12+M12+P12+S12</f>
        <v>0</v>
      </c>
      <c r="W12" s="45">
        <f>U12+V12</f>
        <v>243680</v>
      </c>
      <c r="X12" s="45">
        <f>(45920+1290)*2</f>
        <v>94420</v>
      </c>
      <c r="Y12" s="45">
        <f t="shared" ref="Y12:Y39" si="6">J12+M12</f>
        <v>0</v>
      </c>
      <c r="Z12" s="45">
        <f t="shared" ref="Z12:Z39" si="7">X12+Y12</f>
        <v>94420</v>
      </c>
      <c r="AA12" s="45">
        <f>(45920+1290)*2</f>
        <v>94420</v>
      </c>
      <c r="AB12" s="45">
        <f t="shared" ref="AB12:AB14" si="8">M12+P12</f>
        <v>0</v>
      </c>
      <c r="AC12" s="45">
        <f t="shared" ref="AC12:AC43" si="9">AA12+AB12</f>
        <v>94420</v>
      </c>
      <c r="AD12" s="45">
        <f>15000*4-5160</f>
        <v>54840</v>
      </c>
      <c r="AE12" s="45">
        <v>0</v>
      </c>
      <c r="AF12" s="45"/>
      <c r="AG12" s="45">
        <f t="shared" ref="AG12:AG13" si="10">AD12+AE12</f>
        <v>54840</v>
      </c>
      <c r="AH12" s="46">
        <f>W12-Z12-AC12-AG12</f>
        <v>0</v>
      </c>
      <c r="AI12" s="12"/>
      <c r="AJ12" s="12"/>
      <c r="AK12" s="12"/>
      <c r="AL12" s="12"/>
      <c r="AM12" s="12"/>
      <c r="AN12" s="12"/>
      <c r="AO12" s="12"/>
    </row>
    <row r="13" spans="2:41" s="1" customFormat="1" ht="40.5" customHeight="1" x14ac:dyDescent="0.2">
      <c r="B13" s="93" t="s">
        <v>2</v>
      </c>
      <c r="C13" s="72" t="s">
        <v>167</v>
      </c>
      <c r="D13" s="71"/>
      <c r="E13" s="54" t="s">
        <v>77</v>
      </c>
      <c r="F13" s="54" t="s">
        <v>228</v>
      </c>
      <c r="G13" s="87">
        <v>2022</v>
      </c>
      <c r="H13" s="87">
        <v>2025</v>
      </c>
      <c r="I13" s="45">
        <v>23844</v>
      </c>
      <c r="J13" s="44">
        <v>0</v>
      </c>
      <c r="K13" s="45">
        <f t="shared" si="0"/>
        <v>23844</v>
      </c>
      <c r="L13" s="45">
        <v>23844</v>
      </c>
      <c r="M13" s="44">
        <v>0</v>
      </c>
      <c r="N13" s="45">
        <f t="shared" si="1"/>
        <v>23844</v>
      </c>
      <c r="O13" s="45">
        <v>23844</v>
      </c>
      <c r="P13" s="44"/>
      <c r="Q13" s="45">
        <f t="shared" si="2"/>
        <v>23844</v>
      </c>
      <c r="R13" s="45">
        <v>23844</v>
      </c>
      <c r="S13" s="44"/>
      <c r="T13" s="45">
        <f t="shared" si="3"/>
        <v>23844</v>
      </c>
      <c r="U13" s="45">
        <f t="shared" si="4"/>
        <v>95376</v>
      </c>
      <c r="V13" s="45">
        <f t="shared" si="5"/>
        <v>0</v>
      </c>
      <c r="W13" s="45">
        <f>U13+V13</f>
        <v>95376</v>
      </c>
      <c r="X13" s="45">
        <f>(23844-10500)*2</f>
        <v>26688</v>
      </c>
      <c r="Y13" s="45">
        <f t="shared" si="6"/>
        <v>0</v>
      </c>
      <c r="Z13" s="45">
        <f t="shared" si="7"/>
        <v>26688</v>
      </c>
      <c r="AA13" s="45">
        <f>(23844-10500)*2</f>
        <v>26688</v>
      </c>
      <c r="AB13" s="45">
        <f t="shared" si="8"/>
        <v>0</v>
      </c>
      <c r="AC13" s="45">
        <f t="shared" si="9"/>
        <v>26688</v>
      </c>
      <c r="AD13" s="45">
        <f>10500*4</f>
        <v>42000</v>
      </c>
      <c r="AE13" s="45">
        <v>0</v>
      </c>
      <c r="AF13" s="45"/>
      <c r="AG13" s="45">
        <f t="shared" si="10"/>
        <v>42000</v>
      </c>
      <c r="AH13" s="46">
        <f t="shared" ref="AH13:AH43" si="11">W13-Z13-AC13-AG13</f>
        <v>0</v>
      </c>
      <c r="AI13" s="12"/>
      <c r="AJ13" s="12"/>
      <c r="AK13" s="12"/>
      <c r="AL13" s="12"/>
      <c r="AM13" s="12"/>
      <c r="AN13" s="12"/>
      <c r="AO13" s="12"/>
    </row>
    <row r="14" spans="2:41" s="1" customFormat="1" ht="81.75" customHeight="1" x14ac:dyDescent="0.2">
      <c r="B14" s="93" t="s">
        <v>39</v>
      </c>
      <c r="C14" s="72" t="s">
        <v>223</v>
      </c>
      <c r="D14" s="73"/>
      <c r="E14" s="45" t="s">
        <v>225</v>
      </c>
      <c r="F14" s="54" t="s">
        <v>229</v>
      </c>
      <c r="G14" s="66">
        <v>2022</v>
      </c>
      <c r="H14" s="66">
        <v>2025</v>
      </c>
      <c r="I14" s="45">
        <v>73880</v>
      </c>
      <c r="J14" s="44">
        <v>0</v>
      </c>
      <c r="K14" s="45">
        <f t="shared" si="0"/>
        <v>73880</v>
      </c>
      <c r="L14" s="45">
        <v>73880</v>
      </c>
      <c r="M14" s="44">
        <v>0</v>
      </c>
      <c r="N14" s="45">
        <f t="shared" si="1"/>
        <v>73880</v>
      </c>
      <c r="O14" s="45">
        <v>73880</v>
      </c>
      <c r="P14" s="44"/>
      <c r="Q14" s="45">
        <f t="shared" si="2"/>
        <v>73880</v>
      </c>
      <c r="R14" s="45">
        <v>73880</v>
      </c>
      <c r="S14" s="44"/>
      <c r="T14" s="45">
        <f t="shared" si="3"/>
        <v>73880</v>
      </c>
      <c r="U14" s="45">
        <f t="shared" si="4"/>
        <v>295520</v>
      </c>
      <c r="V14" s="45">
        <f>J14+M14+P14+S14</f>
        <v>0</v>
      </c>
      <c r="W14" s="45">
        <f t="shared" ref="W14:W39" si="12">U14+V14</f>
        <v>295520</v>
      </c>
      <c r="X14" s="45">
        <f>40000*2</f>
        <v>80000</v>
      </c>
      <c r="Y14" s="45">
        <f t="shared" si="6"/>
        <v>0</v>
      </c>
      <c r="Z14" s="45">
        <f t="shared" si="7"/>
        <v>80000</v>
      </c>
      <c r="AA14" s="45">
        <f>40000*2</f>
        <v>80000</v>
      </c>
      <c r="AB14" s="45">
        <f t="shared" si="8"/>
        <v>0</v>
      </c>
      <c r="AC14" s="45">
        <f t="shared" si="9"/>
        <v>80000</v>
      </c>
      <c r="AD14" s="45">
        <f>33880*4</f>
        <v>135520</v>
      </c>
      <c r="AE14" s="45">
        <v>0</v>
      </c>
      <c r="AF14" s="45"/>
      <c r="AG14" s="45">
        <f>AD14+AE14</f>
        <v>135520</v>
      </c>
      <c r="AH14" s="46">
        <f t="shared" si="11"/>
        <v>0</v>
      </c>
      <c r="AI14" s="12"/>
      <c r="AJ14" s="12"/>
      <c r="AK14" s="12"/>
      <c r="AL14" s="12"/>
      <c r="AM14" s="12"/>
      <c r="AN14" s="12"/>
      <c r="AO14" s="12"/>
    </row>
    <row r="15" spans="2:41" s="1" customFormat="1" ht="91.5" customHeight="1" x14ac:dyDescent="0.2">
      <c r="B15" s="93" t="s">
        <v>93</v>
      </c>
      <c r="C15" s="72" t="s">
        <v>287</v>
      </c>
      <c r="D15" s="73"/>
      <c r="E15" s="45" t="s">
        <v>224</v>
      </c>
      <c r="F15" s="44" t="s">
        <v>228</v>
      </c>
      <c r="G15" s="81">
        <v>2022</v>
      </c>
      <c r="H15" s="81">
        <v>2025</v>
      </c>
      <c r="I15" s="45">
        <v>113850</v>
      </c>
      <c r="J15" s="44">
        <v>0</v>
      </c>
      <c r="K15" s="45">
        <f t="shared" si="0"/>
        <v>113850</v>
      </c>
      <c r="L15" s="45">
        <v>113850</v>
      </c>
      <c r="M15" s="44">
        <v>0</v>
      </c>
      <c r="N15" s="45">
        <f t="shared" si="1"/>
        <v>113850</v>
      </c>
      <c r="O15" s="45">
        <v>113850</v>
      </c>
      <c r="P15" s="44"/>
      <c r="Q15" s="45">
        <f t="shared" si="2"/>
        <v>113850</v>
      </c>
      <c r="R15" s="45">
        <v>113850</v>
      </c>
      <c r="S15" s="44"/>
      <c r="T15" s="45">
        <f t="shared" si="3"/>
        <v>113850</v>
      </c>
      <c r="U15" s="45">
        <f t="shared" si="4"/>
        <v>455400</v>
      </c>
      <c r="V15" s="45">
        <f t="shared" si="5"/>
        <v>0</v>
      </c>
      <c r="W15" s="45">
        <f t="shared" si="12"/>
        <v>455400</v>
      </c>
      <c r="X15" s="45">
        <f>I15+L15</f>
        <v>227700</v>
      </c>
      <c r="Y15" s="45">
        <f t="shared" si="6"/>
        <v>0</v>
      </c>
      <c r="Z15" s="45">
        <f t="shared" si="7"/>
        <v>227700</v>
      </c>
      <c r="AA15" s="45">
        <f>W15-Z15</f>
        <v>227700</v>
      </c>
      <c r="AB15" s="45">
        <v>0</v>
      </c>
      <c r="AC15" s="45">
        <f t="shared" si="9"/>
        <v>227700</v>
      </c>
      <c r="AD15" s="45">
        <v>0</v>
      </c>
      <c r="AE15" s="45">
        <v>0</v>
      </c>
      <c r="AF15" s="45"/>
      <c r="AG15" s="45">
        <f t="shared" ref="AG15:AG20" si="13">AD15+AE15</f>
        <v>0</v>
      </c>
      <c r="AH15" s="46">
        <f t="shared" si="11"/>
        <v>0</v>
      </c>
      <c r="AI15" s="12"/>
      <c r="AJ15" s="12"/>
      <c r="AK15" s="12"/>
      <c r="AL15" s="12"/>
      <c r="AM15" s="12"/>
      <c r="AN15" s="12"/>
      <c r="AO15" s="12"/>
    </row>
    <row r="16" spans="2:41" s="1" customFormat="1" ht="60" customHeight="1" x14ac:dyDescent="0.2">
      <c r="B16" s="93" t="s">
        <v>94</v>
      </c>
      <c r="C16" s="72" t="s">
        <v>288</v>
      </c>
      <c r="D16" s="73"/>
      <c r="E16" s="45" t="s">
        <v>225</v>
      </c>
      <c r="F16" s="44" t="s">
        <v>228</v>
      </c>
      <c r="G16" s="81">
        <v>2022</v>
      </c>
      <c r="H16" s="81">
        <v>2025</v>
      </c>
      <c r="I16" s="45">
        <v>75890</v>
      </c>
      <c r="J16" s="44">
        <v>0</v>
      </c>
      <c r="K16" s="45">
        <f t="shared" si="0"/>
        <v>75890</v>
      </c>
      <c r="L16" s="45">
        <v>75890</v>
      </c>
      <c r="M16" s="44">
        <v>0</v>
      </c>
      <c r="N16" s="45">
        <f t="shared" si="1"/>
        <v>75890</v>
      </c>
      <c r="O16" s="45">
        <v>75890</v>
      </c>
      <c r="P16" s="44"/>
      <c r="Q16" s="45">
        <f t="shared" si="2"/>
        <v>75890</v>
      </c>
      <c r="R16" s="45">
        <v>75890</v>
      </c>
      <c r="S16" s="44"/>
      <c r="T16" s="45">
        <f t="shared" si="3"/>
        <v>75890</v>
      </c>
      <c r="U16" s="45">
        <f t="shared" si="4"/>
        <v>303560</v>
      </c>
      <c r="V16" s="45">
        <f t="shared" si="5"/>
        <v>0</v>
      </c>
      <c r="W16" s="45">
        <f t="shared" si="12"/>
        <v>303560</v>
      </c>
      <c r="X16" s="45">
        <f>I16+L16</f>
        <v>151780</v>
      </c>
      <c r="Y16" s="45">
        <f t="shared" si="6"/>
        <v>0</v>
      </c>
      <c r="Z16" s="45">
        <f t="shared" si="7"/>
        <v>151780</v>
      </c>
      <c r="AA16" s="45">
        <f>O16+R16</f>
        <v>151780</v>
      </c>
      <c r="AB16" s="45">
        <v>0</v>
      </c>
      <c r="AC16" s="45">
        <f t="shared" si="9"/>
        <v>151780</v>
      </c>
      <c r="AD16" s="45">
        <v>0</v>
      </c>
      <c r="AE16" s="45">
        <v>0</v>
      </c>
      <c r="AF16" s="45"/>
      <c r="AG16" s="45">
        <f t="shared" si="13"/>
        <v>0</v>
      </c>
      <c r="AH16" s="46">
        <f t="shared" si="11"/>
        <v>0</v>
      </c>
      <c r="AI16" s="12"/>
      <c r="AJ16" s="12"/>
      <c r="AK16" s="12"/>
      <c r="AL16" s="12"/>
      <c r="AM16" s="12"/>
      <c r="AN16" s="12"/>
      <c r="AO16" s="12"/>
    </row>
    <row r="17" spans="2:41" s="1" customFormat="1" ht="62.25" customHeight="1" x14ac:dyDescent="0.2">
      <c r="B17" s="93" t="s">
        <v>59</v>
      </c>
      <c r="C17" s="56" t="s">
        <v>289</v>
      </c>
      <c r="D17" s="73"/>
      <c r="E17" s="45" t="s">
        <v>78</v>
      </c>
      <c r="F17" s="44" t="s">
        <v>354</v>
      </c>
      <c r="G17" s="86">
        <v>2022</v>
      </c>
      <c r="H17" s="86">
        <v>2025</v>
      </c>
      <c r="I17" s="45">
        <v>45920</v>
      </c>
      <c r="J17" s="44">
        <v>0</v>
      </c>
      <c r="K17" s="45">
        <f t="shared" si="0"/>
        <v>45920</v>
      </c>
      <c r="L17" s="45">
        <v>45920</v>
      </c>
      <c r="M17" s="44">
        <v>0</v>
      </c>
      <c r="N17" s="45">
        <f t="shared" si="1"/>
        <v>45920</v>
      </c>
      <c r="O17" s="45">
        <v>45920</v>
      </c>
      <c r="P17" s="44"/>
      <c r="Q17" s="45">
        <f t="shared" si="2"/>
        <v>45920</v>
      </c>
      <c r="R17" s="45">
        <v>45920</v>
      </c>
      <c r="S17" s="44"/>
      <c r="T17" s="45">
        <f t="shared" si="3"/>
        <v>45920</v>
      </c>
      <c r="U17" s="45">
        <f t="shared" si="4"/>
        <v>183680</v>
      </c>
      <c r="V17" s="45">
        <f t="shared" si="5"/>
        <v>0</v>
      </c>
      <c r="W17" s="45">
        <f t="shared" si="12"/>
        <v>183680</v>
      </c>
      <c r="X17" s="45">
        <f t="shared" ref="X17:X38" si="14">I17+L17</f>
        <v>91840</v>
      </c>
      <c r="Y17" s="45">
        <f t="shared" si="6"/>
        <v>0</v>
      </c>
      <c r="Z17" s="45">
        <f t="shared" si="7"/>
        <v>91840</v>
      </c>
      <c r="AA17" s="45">
        <f>O17+R17</f>
        <v>91840</v>
      </c>
      <c r="AB17" s="45">
        <v>0</v>
      </c>
      <c r="AC17" s="45">
        <f t="shared" si="9"/>
        <v>91840</v>
      </c>
      <c r="AD17" s="45">
        <v>0</v>
      </c>
      <c r="AE17" s="45">
        <v>0</v>
      </c>
      <c r="AF17" s="45"/>
      <c r="AG17" s="45">
        <f t="shared" ref="AG17:AG18" si="15">AD17+AE17</f>
        <v>0</v>
      </c>
      <c r="AH17" s="46">
        <f t="shared" si="11"/>
        <v>0</v>
      </c>
      <c r="AI17" s="12"/>
      <c r="AJ17" s="12"/>
      <c r="AK17" s="12"/>
      <c r="AL17" s="12"/>
      <c r="AM17" s="12"/>
      <c r="AN17" s="12"/>
      <c r="AO17" s="12"/>
    </row>
    <row r="18" spans="2:41" s="1" customFormat="1" ht="78" customHeight="1" x14ac:dyDescent="0.2">
      <c r="B18" s="93" t="s">
        <v>60</v>
      </c>
      <c r="C18" s="72" t="s">
        <v>226</v>
      </c>
      <c r="D18" s="73"/>
      <c r="E18" s="45" t="s">
        <v>227</v>
      </c>
      <c r="F18" s="44" t="s">
        <v>364</v>
      </c>
      <c r="G18" s="86">
        <v>2022</v>
      </c>
      <c r="H18" s="86">
        <v>2025</v>
      </c>
      <c r="I18" s="45">
        <v>57950</v>
      </c>
      <c r="J18" s="44">
        <v>0</v>
      </c>
      <c r="K18" s="45">
        <f t="shared" si="0"/>
        <v>57950</v>
      </c>
      <c r="L18" s="45">
        <v>57950</v>
      </c>
      <c r="M18" s="44">
        <v>0</v>
      </c>
      <c r="N18" s="45">
        <f t="shared" si="1"/>
        <v>57950</v>
      </c>
      <c r="O18" s="45">
        <v>57950</v>
      </c>
      <c r="P18" s="44"/>
      <c r="Q18" s="45">
        <f t="shared" si="2"/>
        <v>57950</v>
      </c>
      <c r="R18" s="45">
        <v>57950</v>
      </c>
      <c r="S18" s="44"/>
      <c r="T18" s="45">
        <f t="shared" si="3"/>
        <v>57950</v>
      </c>
      <c r="U18" s="45">
        <f t="shared" si="4"/>
        <v>231800</v>
      </c>
      <c r="V18" s="45">
        <f t="shared" si="5"/>
        <v>0</v>
      </c>
      <c r="W18" s="45">
        <f t="shared" si="12"/>
        <v>231800</v>
      </c>
      <c r="X18" s="45">
        <f>I18+L18</f>
        <v>115900</v>
      </c>
      <c r="Y18" s="45">
        <f t="shared" si="6"/>
        <v>0</v>
      </c>
      <c r="Z18" s="45">
        <f t="shared" si="7"/>
        <v>115900</v>
      </c>
      <c r="AA18" s="45">
        <f>O18+R18</f>
        <v>115900</v>
      </c>
      <c r="AB18" s="45">
        <v>0</v>
      </c>
      <c r="AC18" s="45">
        <f t="shared" si="9"/>
        <v>115900</v>
      </c>
      <c r="AD18" s="45">
        <v>0</v>
      </c>
      <c r="AE18" s="45">
        <v>0</v>
      </c>
      <c r="AF18" s="45"/>
      <c r="AG18" s="45">
        <f t="shared" si="15"/>
        <v>0</v>
      </c>
      <c r="AH18" s="46">
        <f t="shared" si="11"/>
        <v>0</v>
      </c>
      <c r="AI18" s="12"/>
      <c r="AJ18" s="12"/>
      <c r="AK18" s="12"/>
      <c r="AL18" s="12"/>
      <c r="AM18" s="12"/>
      <c r="AN18" s="12"/>
      <c r="AO18" s="12"/>
    </row>
    <row r="19" spans="2:41" s="1" customFormat="1" ht="87" customHeight="1" x14ac:dyDescent="0.2">
      <c r="B19" s="93" t="s">
        <v>61</v>
      </c>
      <c r="C19" s="72" t="s">
        <v>290</v>
      </c>
      <c r="D19" s="73"/>
      <c r="E19" s="45" t="s">
        <v>227</v>
      </c>
      <c r="F19" s="44" t="s">
        <v>239</v>
      </c>
      <c r="G19" s="87">
        <v>2023</v>
      </c>
      <c r="H19" s="87">
        <v>2023</v>
      </c>
      <c r="I19" s="45">
        <v>26210</v>
      </c>
      <c r="J19" s="44">
        <v>0</v>
      </c>
      <c r="K19" s="45">
        <f t="shared" si="0"/>
        <v>26210</v>
      </c>
      <c r="L19" s="45">
        <v>26210</v>
      </c>
      <c r="M19" s="44">
        <v>0</v>
      </c>
      <c r="N19" s="45">
        <f t="shared" si="1"/>
        <v>26210</v>
      </c>
      <c r="O19" s="45">
        <v>26210</v>
      </c>
      <c r="P19" s="44"/>
      <c r="Q19" s="45">
        <f t="shared" si="2"/>
        <v>26210</v>
      </c>
      <c r="R19" s="45">
        <v>26210</v>
      </c>
      <c r="S19" s="44"/>
      <c r="T19" s="45">
        <f t="shared" si="3"/>
        <v>26210</v>
      </c>
      <c r="U19" s="45">
        <f t="shared" si="4"/>
        <v>104840</v>
      </c>
      <c r="V19" s="45">
        <f t="shared" si="5"/>
        <v>0</v>
      </c>
      <c r="W19" s="45">
        <f t="shared" si="12"/>
        <v>104840</v>
      </c>
      <c r="X19" s="45">
        <f>(26210-10140)*2</f>
        <v>32140</v>
      </c>
      <c r="Y19" s="45">
        <f t="shared" si="6"/>
        <v>0</v>
      </c>
      <c r="Z19" s="45">
        <f t="shared" si="7"/>
        <v>32140</v>
      </c>
      <c r="AA19" s="45">
        <f>(26210-10140)*2</f>
        <v>32140</v>
      </c>
      <c r="AB19" s="45">
        <f t="shared" ref="AB19" si="16">M19+P19</f>
        <v>0</v>
      </c>
      <c r="AC19" s="45">
        <f t="shared" si="9"/>
        <v>32140</v>
      </c>
      <c r="AD19" s="45">
        <f>10140*4</f>
        <v>40560</v>
      </c>
      <c r="AE19" s="45">
        <v>0</v>
      </c>
      <c r="AF19" s="45"/>
      <c r="AG19" s="45">
        <f t="shared" si="13"/>
        <v>40560</v>
      </c>
      <c r="AH19" s="46">
        <f t="shared" si="11"/>
        <v>0</v>
      </c>
      <c r="AI19" s="12"/>
      <c r="AJ19" s="12"/>
      <c r="AK19" s="12"/>
      <c r="AL19" s="12"/>
      <c r="AM19" s="12"/>
      <c r="AN19" s="12"/>
      <c r="AO19" s="12"/>
    </row>
    <row r="20" spans="2:41" s="1" customFormat="1" ht="84" customHeight="1" x14ac:dyDescent="0.2">
      <c r="B20" s="93" t="s">
        <v>95</v>
      </c>
      <c r="C20" s="82" t="s">
        <v>168</v>
      </c>
      <c r="D20" s="73"/>
      <c r="E20" s="45" t="s">
        <v>227</v>
      </c>
      <c r="F20" s="44" t="s">
        <v>79</v>
      </c>
      <c r="G20" s="81">
        <v>2022</v>
      </c>
      <c r="H20" s="81">
        <v>2025</v>
      </c>
      <c r="I20" s="45">
        <v>758980</v>
      </c>
      <c r="J20" s="44">
        <v>0</v>
      </c>
      <c r="K20" s="45">
        <f t="shared" si="0"/>
        <v>758980</v>
      </c>
      <c r="L20" s="45">
        <v>758980</v>
      </c>
      <c r="M20" s="44">
        <v>0</v>
      </c>
      <c r="N20" s="45">
        <f t="shared" si="1"/>
        <v>758980</v>
      </c>
      <c r="O20" s="45">
        <v>758980</v>
      </c>
      <c r="P20" s="44"/>
      <c r="Q20" s="45">
        <f t="shared" si="2"/>
        <v>758980</v>
      </c>
      <c r="R20" s="45">
        <v>758980</v>
      </c>
      <c r="S20" s="44"/>
      <c r="T20" s="45">
        <f t="shared" si="3"/>
        <v>758980</v>
      </c>
      <c r="U20" s="45">
        <f t="shared" si="4"/>
        <v>3035920</v>
      </c>
      <c r="V20" s="45">
        <f t="shared" si="5"/>
        <v>0</v>
      </c>
      <c r="W20" s="45">
        <f t="shared" si="12"/>
        <v>3035920</v>
      </c>
      <c r="X20" s="45">
        <f>I20+L20</f>
        <v>1517960</v>
      </c>
      <c r="Y20" s="45">
        <f t="shared" si="6"/>
        <v>0</v>
      </c>
      <c r="Z20" s="45">
        <f t="shared" si="7"/>
        <v>1517960</v>
      </c>
      <c r="AA20" s="45">
        <f t="shared" ref="AA20:AA27" si="17">O20+R20</f>
        <v>1517960</v>
      </c>
      <c r="AB20" s="45">
        <v>0</v>
      </c>
      <c r="AC20" s="45">
        <f t="shared" si="9"/>
        <v>1517960</v>
      </c>
      <c r="AD20" s="45">
        <v>0</v>
      </c>
      <c r="AE20" s="45">
        <v>0</v>
      </c>
      <c r="AF20" s="45"/>
      <c r="AG20" s="45">
        <f t="shared" si="13"/>
        <v>0</v>
      </c>
      <c r="AH20" s="46">
        <f t="shared" si="11"/>
        <v>0</v>
      </c>
      <c r="AI20" s="12"/>
      <c r="AJ20" s="12"/>
      <c r="AK20" s="12"/>
      <c r="AL20" s="12"/>
      <c r="AM20" s="12"/>
      <c r="AN20" s="12"/>
      <c r="AO20" s="12"/>
    </row>
    <row r="21" spans="2:41" s="1" customFormat="1" ht="73.5" customHeight="1" x14ac:dyDescent="0.2">
      <c r="B21" s="93" t="s">
        <v>96</v>
      </c>
      <c r="C21" s="72" t="s">
        <v>62</v>
      </c>
      <c r="D21" s="73"/>
      <c r="E21" s="45" t="s">
        <v>227</v>
      </c>
      <c r="F21" s="44" t="s">
        <v>174</v>
      </c>
      <c r="G21" s="81">
        <v>2023</v>
      </c>
      <c r="H21" s="81">
        <v>2025</v>
      </c>
      <c r="I21" s="45">
        <v>75890</v>
      </c>
      <c r="J21" s="44">
        <v>0</v>
      </c>
      <c r="K21" s="45">
        <f t="shared" si="0"/>
        <v>75890</v>
      </c>
      <c r="L21" s="45">
        <v>75890</v>
      </c>
      <c r="M21" s="44">
        <v>0</v>
      </c>
      <c r="N21" s="45">
        <f t="shared" si="1"/>
        <v>75890</v>
      </c>
      <c r="O21" s="45">
        <v>75890</v>
      </c>
      <c r="P21" s="44"/>
      <c r="Q21" s="45">
        <f t="shared" si="2"/>
        <v>75890</v>
      </c>
      <c r="R21" s="45">
        <v>75890</v>
      </c>
      <c r="S21" s="44"/>
      <c r="T21" s="45">
        <f t="shared" si="3"/>
        <v>75890</v>
      </c>
      <c r="U21" s="45">
        <f t="shared" si="4"/>
        <v>303560</v>
      </c>
      <c r="V21" s="45">
        <f t="shared" si="5"/>
        <v>0</v>
      </c>
      <c r="W21" s="45">
        <f t="shared" si="12"/>
        <v>303560</v>
      </c>
      <c r="X21" s="45">
        <f t="shared" si="14"/>
        <v>151780</v>
      </c>
      <c r="Y21" s="45">
        <f t="shared" si="6"/>
        <v>0</v>
      </c>
      <c r="Z21" s="45">
        <f t="shared" si="7"/>
        <v>151780</v>
      </c>
      <c r="AA21" s="45">
        <f t="shared" si="17"/>
        <v>151780</v>
      </c>
      <c r="AB21" s="45">
        <v>0</v>
      </c>
      <c r="AC21" s="45">
        <f t="shared" si="9"/>
        <v>151780</v>
      </c>
      <c r="AD21" s="45">
        <v>0</v>
      </c>
      <c r="AE21" s="45">
        <v>0</v>
      </c>
      <c r="AF21" s="45"/>
      <c r="AG21" s="45">
        <f t="shared" ref="AG21:AG43" si="18">AD21+AE21</f>
        <v>0</v>
      </c>
      <c r="AH21" s="46">
        <f t="shared" si="11"/>
        <v>0</v>
      </c>
      <c r="AI21" s="12"/>
      <c r="AJ21" s="12"/>
      <c r="AK21" s="12"/>
      <c r="AL21" s="12"/>
      <c r="AM21" s="12"/>
      <c r="AN21" s="12"/>
      <c r="AO21" s="12"/>
    </row>
    <row r="22" spans="2:41" s="1" customFormat="1" ht="51" customHeight="1" x14ac:dyDescent="0.2">
      <c r="B22" s="93" t="s">
        <v>97</v>
      </c>
      <c r="C22" s="72" t="s">
        <v>169</v>
      </c>
      <c r="D22" s="73"/>
      <c r="E22" s="45" t="s">
        <v>80</v>
      </c>
      <c r="F22" s="44" t="s">
        <v>230</v>
      </c>
      <c r="G22" s="87">
        <v>2022</v>
      </c>
      <c r="H22" s="87">
        <v>2025</v>
      </c>
      <c r="I22" s="45">
        <v>553619.5</v>
      </c>
      <c r="J22" s="44">
        <v>0</v>
      </c>
      <c r="K22" s="45">
        <f t="shared" si="0"/>
        <v>553619.5</v>
      </c>
      <c r="L22" s="45">
        <v>553619.5</v>
      </c>
      <c r="M22" s="44">
        <v>0</v>
      </c>
      <c r="N22" s="45">
        <f t="shared" si="1"/>
        <v>553619.5</v>
      </c>
      <c r="O22" s="45">
        <v>553619.5</v>
      </c>
      <c r="P22" s="44"/>
      <c r="Q22" s="45">
        <f t="shared" si="2"/>
        <v>553619.5</v>
      </c>
      <c r="R22" s="45">
        <v>553619.5</v>
      </c>
      <c r="S22" s="44"/>
      <c r="T22" s="45">
        <f t="shared" si="3"/>
        <v>553619.5</v>
      </c>
      <c r="U22" s="45">
        <f t="shared" si="4"/>
        <v>2214478</v>
      </c>
      <c r="V22" s="45">
        <f t="shared" si="5"/>
        <v>0</v>
      </c>
      <c r="W22" s="45">
        <f t="shared" si="12"/>
        <v>2214478</v>
      </c>
      <c r="X22" s="45">
        <f t="shared" si="14"/>
        <v>1107239</v>
      </c>
      <c r="Y22" s="45">
        <f t="shared" si="6"/>
        <v>0</v>
      </c>
      <c r="Z22" s="45">
        <f>X22+Y22</f>
        <v>1107239</v>
      </c>
      <c r="AA22" s="45">
        <f t="shared" si="17"/>
        <v>1107239</v>
      </c>
      <c r="AB22" s="45">
        <v>0</v>
      </c>
      <c r="AC22" s="45">
        <f t="shared" si="9"/>
        <v>1107239</v>
      </c>
      <c r="AD22" s="45">
        <v>0</v>
      </c>
      <c r="AE22" s="45">
        <v>0</v>
      </c>
      <c r="AF22" s="45"/>
      <c r="AG22" s="45">
        <f t="shared" si="18"/>
        <v>0</v>
      </c>
      <c r="AH22" s="46">
        <f t="shared" si="11"/>
        <v>0</v>
      </c>
      <c r="AI22" s="12"/>
      <c r="AJ22" s="12"/>
      <c r="AK22" s="12"/>
      <c r="AL22" s="12"/>
      <c r="AM22" s="12"/>
      <c r="AN22" s="12"/>
      <c r="AO22" s="12"/>
    </row>
    <row r="23" spans="2:41" s="1" customFormat="1" ht="87.75" customHeight="1" x14ac:dyDescent="0.2">
      <c r="B23" s="93" t="s">
        <v>98</v>
      </c>
      <c r="C23" s="72" t="s">
        <v>345</v>
      </c>
      <c r="D23" s="73"/>
      <c r="E23" s="45" t="s">
        <v>91</v>
      </c>
      <c r="F23" s="44" t="s">
        <v>231</v>
      </c>
      <c r="G23" s="86">
        <v>2022</v>
      </c>
      <c r="H23" s="86">
        <v>2025</v>
      </c>
      <c r="I23" s="45">
        <v>189740</v>
      </c>
      <c r="J23" s="44">
        <v>0</v>
      </c>
      <c r="K23" s="45">
        <f t="shared" si="0"/>
        <v>189740</v>
      </c>
      <c r="L23" s="45">
        <v>189740</v>
      </c>
      <c r="M23" s="44">
        <v>0</v>
      </c>
      <c r="N23" s="45">
        <f t="shared" si="1"/>
        <v>189740</v>
      </c>
      <c r="O23" s="45">
        <v>189740</v>
      </c>
      <c r="P23" s="44"/>
      <c r="Q23" s="45">
        <f t="shared" si="2"/>
        <v>189740</v>
      </c>
      <c r="R23" s="45">
        <v>189740</v>
      </c>
      <c r="S23" s="44"/>
      <c r="T23" s="45">
        <f t="shared" si="3"/>
        <v>189740</v>
      </c>
      <c r="U23" s="45">
        <f t="shared" si="4"/>
        <v>758960</v>
      </c>
      <c r="V23" s="45">
        <f t="shared" si="5"/>
        <v>0</v>
      </c>
      <c r="W23" s="45">
        <f t="shared" si="12"/>
        <v>758960</v>
      </c>
      <c r="X23" s="45">
        <f t="shared" si="14"/>
        <v>379480</v>
      </c>
      <c r="Y23" s="45">
        <f t="shared" si="6"/>
        <v>0</v>
      </c>
      <c r="Z23" s="45">
        <f t="shared" si="7"/>
        <v>379480</v>
      </c>
      <c r="AA23" s="45">
        <f t="shared" si="17"/>
        <v>379480</v>
      </c>
      <c r="AB23" s="45">
        <v>0</v>
      </c>
      <c r="AC23" s="45">
        <f t="shared" si="9"/>
        <v>379480</v>
      </c>
      <c r="AD23" s="45">
        <v>0</v>
      </c>
      <c r="AE23" s="45">
        <v>0</v>
      </c>
      <c r="AF23" s="45"/>
      <c r="AG23" s="45">
        <f t="shared" si="18"/>
        <v>0</v>
      </c>
      <c r="AH23" s="46">
        <f t="shared" si="11"/>
        <v>0</v>
      </c>
      <c r="AI23" s="12"/>
      <c r="AJ23" s="12"/>
      <c r="AK23" s="12"/>
      <c r="AL23" s="12"/>
      <c r="AM23" s="12"/>
      <c r="AN23" s="12"/>
      <c r="AO23" s="12"/>
    </row>
    <row r="24" spans="2:41" s="1" customFormat="1" ht="46.5" customHeight="1" x14ac:dyDescent="0.2">
      <c r="B24" s="93" t="s">
        <v>99</v>
      </c>
      <c r="C24" s="72" t="s">
        <v>344</v>
      </c>
      <c r="D24" s="73"/>
      <c r="E24" s="45" t="s">
        <v>232</v>
      </c>
      <c r="F24" s="44" t="s">
        <v>233</v>
      </c>
      <c r="G24" s="86">
        <v>2022</v>
      </c>
      <c r="H24" s="86">
        <v>2023</v>
      </c>
      <c r="I24" s="45">
        <v>113846.7</v>
      </c>
      <c r="J24" s="44">
        <v>0</v>
      </c>
      <c r="K24" s="45">
        <f t="shared" si="0"/>
        <v>113846.7</v>
      </c>
      <c r="L24" s="45">
        <v>113846.7</v>
      </c>
      <c r="M24" s="44">
        <v>0</v>
      </c>
      <c r="N24" s="45">
        <f t="shared" si="1"/>
        <v>113846.7</v>
      </c>
      <c r="O24" s="45">
        <v>113846.7</v>
      </c>
      <c r="P24" s="44"/>
      <c r="Q24" s="45">
        <f t="shared" si="2"/>
        <v>113846.7</v>
      </c>
      <c r="R24" s="45">
        <v>113846.7</v>
      </c>
      <c r="S24" s="44"/>
      <c r="T24" s="45">
        <f t="shared" si="3"/>
        <v>113846.7</v>
      </c>
      <c r="U24" s="45">
        <f t="shared" si="4"/>
        <v>455386.8</v>
      </c>
      <c r="V24" s="45">
        <f t="shared" si="5"/>
        <v>0</v>
      </c>
      <c r="W24" s="45">
        <f t="shared" si="12"/>
        <v>455386.8</v>
      </c>
      <c r="X24" s="45">
        <f t="shared" si="14"/>
        <v>227693.4</v>
      </c>
      <c r="Y24" s="45">
        <f t="shared" si="6"/>
        <v>0</v>
      </c>
      <c r="Z24" s="45">
        <f t="shared" si="7"/>
        <v>227693.4</v>
      </c>
      <c r="AA24" s="45">
        <f t="shared" si="17"/>
        <v>227693.4</v>
      </c>
      <c r="AB24" s="45">
        <v>0</v>
      </c>
      <c r="AC24" s="45">
        <f t="shared" si="9"/>
        <v>227693.4</v>
      </c>
      <c r="AD24" s="45">
        <v>0</v>
      </c>
      <c r="AE24" s="45">
        <v>0</v>
      </c>
      <c r="AF24" s="45"/>
      <c r="AG24" s="45">
        <f t="shared" si="18"/>
        <v>0</v>
      </c>
      <c r="AH24" s="46">
        <f t="shared" si="11"/>
        <v>0</v>
      </c>
      <c r="AI24" s="12"/>
      <c r="AJ24" s="12"/>
      <c r="AK24" s="12"/>
      <c r="AL24" s="12"/>
      <c r="AM24" s="12"/>
      <c r="AN24" s="12"/>
      <c r="AO24" s="12"/>
    </row>
    <row r="25" spans="2:41" s="1" customFormat="1" ht="46.5" customHeight="1" x14ac:dyDescent="0.2">
      <c r="B25" s="93" t="s">
        <v>100</v>
      </c>
      <c r="C25" s="72" t="s">
        <v>346</v>
      </c>
      <c r="D25" s="73"/>
      <c r="E25" s="45" t="s">
        <v>234</v>
      </c>
      <c r="F25" s="44" t="s">
        <v>237</v>
      </c>
      <c r="G25" s="81">
        <v>2022</v>
      </c>
      <c r="H25" s="81">
        <v>2025</v>
      </c>
      <c r="I25" s="45">
        <v>60000</v>
      </c>
      <c r="J25" s="44">
        <v>0</v>
      </c>
      <c r="K25" s="45">
        <f t="shared" si="0"/>
        <v>60000</v>
      </c>
      <c r="L25" s="45">
        <v>60000</v>
      </c>
      <c r="M25" s="44">
        <v>0</v>
      </c>
      <c r="N25" s="45">
        <f t="shared" si="1"/>
        <v>60000</v>
      </c>
      <c r="O25" s="45">
        <v>60000</v>
      </c>
      <c r="P25" s="44"/>
      <c r="Q25" s="45">
        <f t="shared" si="2"/>
        <v>60000</v>
      </c>
      <c r="R25" s="45">
        <v>60000</v>
      </c>
      <c r="S25" s="44"/>
      <c r="T25" s="45">
        <f t="shared" si="3"/>
        <v>60000</v>
      </c>
      <c r="U25" s="45">
        <f t="shared" si="4"/>
        <v>240000</v>
      </c>
      <c r="V25" s="45">
        <f t="shared" si="5"/>
        <v>0</v>
      </c>
      <c r="W25" s="45">
        <f t="shared" si="12"/>
        <v>240000</v>
      </c>
      <c r="X25" s="45">
        <f t="shared" si="14"/>
        <v>120000</v>
      </c>
      <c r="Y25" s="45">
        <f t="shared" si="6"/>
        <v>0</v>
      </c>
      <c r="Z25" s="45">
        <f t="shared" si="7"/>
        <v>120000</v>
      </c>
      <c r="AA25" s="45">
        <f t="shared" si="17"/>
        <v>120000</v>
      </c>
      <c r="AB25" s="45">
        <v>0</v>
      </c>
      <c r="AC25" s="45">
        <f t="shared" si="9"/>
        <v>120000</v>
      </c>
      <c r="AD25" s="45">
        <v>0</v>
      </c>
      <c r="AE25" s="45">
        <v>0</v>
      </c>
      <c r="AF25" s="45"/>
      <c r="AG25" s="45">
        <f t="shared" si="18"/>
        <v>0</v>
      </c>
      <c r="AH25" s="46">
        <f t="shared" si="11"/>
        <v>0</v>
      </c>
      <c r="AI25" s="12"/>
      <c r="AJ25" s="12"/>
      <c r="AK25" s="12"/>
      <c r="AL25" s="12"/>
      <c r="AM25" s="12"/>
      <c r="AN25" s="12"/>
      <c r="AO25" s="12"/>
    </row>
    <row r="26" spans="2:41" s="1" customFormat="1" ht="46.5" customHeight="1" x14ac:dyDescent="0.2">
      <c r="B26" s="93" t="s">
        <v>101</v>
      </c>
      <c r="C26" s="83" t="s">
        <v>347</v>
      </c>
      <c r="D26" s="73"/>
      <c r="E26" s="45" t="s">
        <v>235</v>
      </c>
      <c r="F26" s="44" t="s">
        <v>236</v>
      </c>
      <c r="G26" s="86">
        <v>2022</v>
      </c>
      <c r="H26" s="86">
        <v>2025</v>
      </c>
      <c r="I26" s="45">
        <v>189750</v>
      </c>
      <c r="J26" s="44">
        <v>0</v>
      </c>
      <c r="K26" s="45">
        <f t="shared" si="0"/>
        <v>189750</v>
      </c>
      <c r="L26" s="45">
        <v>189750</v>
      </c>
      <c r="M26" s="44">
        <v>0</v>
      </c>
      <c r="N26" s="45">
        <f t="shared" si="1"/>
        <v>189750</v>
      </c>
      <c r="O26" s="45">
        <v>189750</v>
      </c>
      <c r="P26" s="44"/>
      <c r="Q26" s="45">
        <f t="shared" si="2"/>
        <v>189750</v>
      </c>
      <c r="R26" s="45">
        <v>189750</v>
      </c>
      <c r="S26" s="44"/>
      <c r="T26" s="45">
        <f t="shared" si="3"/>
        <v>189750</v>
      </c>
      <c r="U26" s="45">
        <f t="shared" si="4"/>
        <v>759000</v>
      </c>
      <c r="V26" s="45">
        <f t="shared" si="5"/>
        <v>0</v>
      </c>
      <c r="W26" s="45">
        <f t="shared" si="12"/>
        <v>759000</v>
      </c>
      <c r="X26" s="45">
        <f t="shared" si="14"/>
        <v>379500</v>
      </c>
      <c r="Y26" s="45">
        <f t="shared" si="6"/>
        <v>0</v>
      </c>
      <c r="Z26" s="45">
        <f t="shared" si="7"/>
        <v>379500</v>
      </c>
      <c r="AA26" s="45">
        <f t="shared" si="17"/>
        <v>379500</v>
      </c>
      <c r="AB26" s="45">
        <v>0</v>
      </c>
      <c r="AC26" s="45">
        <f t="shared" si="9"/>
        <v>379500</v>
      </c>
      <c r="AD26" s="45">
        <v>0</v>
      </c>
      <c r="AE26" s="45">
        <v>0</v>
      </c>
      <c r="AF26" s="45"/>
      <c r="AG26" s="45">
        <f t="shared" si="18"/>
        <v>0</v>
      </c>
      <c r="AH26" s="46">
        <f t="shared" si="11"/>
        <v>0</v>
      </c>
      <c r="AI26" s="12"/>
      <c r="AJ26" s="12"/>
      <c r="AK26" s="12"/>
      <c r="AL26" s="12"/>
      <c r="AM26" s="12"/>
      <c r="AN26" s="12"/>
      <c r="AO26" s="12"/>
    </row>
    <row r="27" spans="2:41" s="1" customFormat="1" ht="46.5" customHeight="1" x14ac:dyDescent="0.2">
      <c r="B27" s="93" t="s">
        <v>102</v>
      </c>
      <c r="C27" s="72" t="s">
        <v>348</v>
      </c>
      <c r="D27" s="73"/>
      <c r="E27" s="45" t="s">
        <v>238</v>
      </c>
      <c r="F27" s="44" t="s">
        <v>291</v>
      </c>
      <c r="G27" s="86">
        <v>2022</v>
      </c>
      <c r="H27" s="86">
        <v>2025</v>
      </c>
      <c r="I27" s="45">
        <v>265640</v>
      </c>
      <c r="J27" s="44">
        <v>0</v>
      </c>
      <c r="K27" s="45">
        <f t="shared" si="0"/>
        <v>265640</v>
      </c>
      <c r="L27" s="45">
        <v>265640</v>
      </c>
      <c r="M27" s="44">
        <v>0</v>
      </c>
      <c r="N27" s="45">
        <f t="shared" si="1"/>
        <v>265640</v>
      </c>
      <c r="O27" s="45">
        <v>265640</v>
      </c>
      <c r="P27" s="44"/>
      <c r="Q27" s="45">
        <f t="shared" si="2"/>
        <v>265640</v>
      </c>
      <c r="R27" s="45">
        <v>265640</v>
      </c>
      <c r="S27" s="44"/>
      <c r="T27" s="45">
        <f t="shared" si="3"/>
        <v>265640</v>
      </c>
      <c r="U27" s="45">
        <f t="shared" si="4"/>
        <v>1062560</v>
      </c>
      <c r="V27" s="45">
        <f t="shared" si="5"/>
        <v>0</v>
      </c>
      <c r="W27" s="45">
        <f t="shared" si="12"/>
        <v>1062560</v>
      </c>
      <c r="X27" s="45">
        <f t="shared" si="14"/>
        <v>531280</v>
      </c>
      <c r="Y27" s="45">
        <f t="shared" si="6"/>
        <v>0</v>
      </c>
      <c r="Z27" s="45">
        <f t="shared" si="7"/>
        <v>531280</v>
      </c>
      <c r="AA27" s="45">
        <f t="shared" si="17"/>
        <v>531280</v>
      </c>
      <c r="AB27" s="45">
        <v>0</v>
      </c>
      <c r="AC27" s="45">
        <f t="shared" si="9"/>
        <v>531280</v>
      </c>
      <c r="AD27" s="45">
        <v>0</v>
      </c>
      <c r="AE27" s="45">
        <v>0</v>
      </c>
      <c r="AF27" s="45"/>
      <c r="AG27" s="45">
        <f t="shared" si="18"/>
        <v>0</v>
      </c>
      <c r="AH27" s="46">
        <f t="shared" si="11"/>
        <v>0</v>
      </c>
      <c r="AI27" s="12"/>
      <c r="AJ27" s="12"/>
      <c r="AK27" s="12"/>
      <c r="AL27" s="12"/>
      <c r="AM27" s="12"/>
      <c r="AN27" s="12"/>
      <c r="AO27" s="12"/>
    </row>
    <row r="28" spans="2:41" s="1" customFormat="1" ht="46.5" customHeight="1" x14ac:dyDescent="0.2">
      <c r="B28" s="93" t="s">
        <v>103</v>
      </c>
      <c r="C28" s="72" t="s">
        <v>349</v>
      </c>
      <c r="D28" s="73"/>
      <c r="E28" s="45" t="s">
        <v>91</v>
      </c>
      <c r="F28" s="44" t="s">
        <v>240</v>
      </c>
      <c r="G28" s="86">
        <v>2022</v>
      </c>
      <c r="H28" s="86">
        <v>2025</v>
      </c>
      <c r="I28" s="45">
        <v>75890</v>
      </c>
      <c r="J28" s="44">
        <v>0</v>
      </c>
      <c r="K28" s="45">
        <f t="shared" si="0"/>
        <v>75890</v>
      </c>
      <c r="L28" s="45">
        <v>75890</v>
      </c>
      <c r="M28" s="44">
        <v>0</v>
      </c>
      <c r="N28" s="45">
        <f t="shared" si="1"/>
        <v>75890</v>
      </c>
      <c r="O28" s="45">
        <v>75890</v>
      </c>
      <c r="P28" s="44"/>
      <c r="Q28" s="45">
        <f t="shared" si="2"/>
        <v>75890</v>
      </c>
      <c r="R28" s="45">
        <v>75890</v>
      </c>
      <c r="S28" s="44"/>
      <c r="T28" s="45">
        <f t="shared" si="3"/>
        <v>75890</v>
      </c>
      <c r="U28" s="45">
        <f t="shared" si="4"/>
        <v>303560</v>
      </c>
      <c r="V28" s="45">
        <f t="shared" si="5"/>
        <v>0</v>
      </c>
      <c r="W28" s="45">
        <f t="shared" si="12"/>
        <v>303560</v>
      </c>
      <c r="X28" s="45">
        <f t="shared" si="14"/>
        <v>151780</v>
      </c>
      <c r="Y28" s="45">
        <f t="shared" si="6"/>
        <v>0</v>
      </c>
      <c r="Z28" s="45">
        <f t="shared" si="7"/>
        <v>151780</v>
      </c>
      <c r="AA28" s="45">
        <f t="shared" ref="AA28:AA39" si="19">O28+R28</f>
        <v>151780</v>
      </c>
      <c r="AB28" s="45">
        <v>0</v>
      </c>
      <c r="AC28" s="45">
        <f t="shared" si="9"/>
        <v>151780</v>
      </c>
      <c r="AD28" s="45">
        <v>0</v>
      </c>
      <c r="AE28" s="45">
        <v>0</v>
      </c>
      <c r="AF28" s="45"/>
      <c r="AG28" s="45">
        <f t="shared" si="18"/>
        <v>0</v>
      </c>
      <c r="AH28" s="46">
        <f t="shared" si="11"/>
        <v>0</v>
      </c>
      <c r="AI28" s="12"/>
      <c r="AJ28" s="12"/>
      <c r="AK28" s="12"/>
      <c r="AL28" s="12"/>
      <c r="AM28" s="12"/>
      <c r="AN28" s="12"/>
      <c r="AO28" s="12"/>
    </row>
    <row r="29" spans="2:41" s="1" customFormat="1" ht="63" customHeight="1" x14ac:dyDescent="0.2">
      <c r="B29" s="93" t="s">
        <v>104</v>
      </c>
      <c r="C29" s="72" t="s">
        <v>350</v>
      </c>
      <c r="D29" s="73"/>
      <c r="E29" s="45" t="s">
        <v>91</v>
      </c>
      <c r="F29" s="44" t="s">
        <v>241</v>
      </c>
      <c r="G29" s="86">
        <v>2022</v>
      </c>
      <c r="H29" s="86">
        <v>2023</v>
      </c>
      <c r="I29" s="45">
        <v>189750</v>
      </c>
      <c r="J29" s="44">
        <v>0</v>
      </c>
      <c r="K29" s="45">
        <f t="shared" si="0"/>
        <v>189750</v>
      </c>
      <c r="L29" s="45">
        <v>189750</v>
      </c>
      <c r="M29" s="44">
        <v>0</v>
      </c>
      <c r="N29" s="45">
        <f t="shared" si="1"/>
        <v>189750</v>
      </c>
      <c r="O29" s="45">
        <v>189750</v>
      </c>
      <c r="P29" s="44"/>
      <c r="Q29" s="45">
        <f t="shared" si="2"/>
        <v>189750</v>
      </c>
      <c r="R29" s="45">
        <v>189750</v>
      </c>
      <c r="S29" s="44"/>
      <c r="T29" s="45">
        <f t="shared" si="3"/>
        <v>189750</v>
      </c>
      <c r="U29" s="45">
        <f t="shared" si="4"/>
        <v>759000</v>
      </c>
      <c r="V29" s="45">
        <f t="shared" si="5"/>
        <v>0</v>
      </c>
      <c r="W29" s="45">
        <f t="shared" si="12"/>
        <v>759000</v>
      </c>
      <c r="X29" s="45">
        <f t="shared" si="14"/>
        <v>379500</v>
      </c>
      <c r="Y29" s="45">
        <f t="shared" si="6"/>
        <v>0</v>
      </c>
      <c r="Z29" s="45">
        <f t="shared" si="7"/>
        <v>379500</v>
      </c>
      <c r="AA29" s="45">
        <f t="shared" si="19"/>
        <v>379500</v>
      </c>
      <c r="AB29" s="45">
        <v>0</v>
      </c>
      <c r="AC29" s="45">
        <f t="shared" si="9"/>
        <v>379500</v>
      </c>
      <c r="AD29" s="45">
        <v>0</v>
      </c>
      <c r="AE29" s="45">
        <v>0</v>
      </c>
      <c r="AF29" s="45"/>
      <c r="AG29" s="45">
        <f t="shared" si="18"/>
        <v>0</v>
      </c>
      <c r="AH29" s="46">
        <f t="shared" si="11"/>
        <v>0</v>
      </c>
      <c r="AI29" s="12"/>
      <c r="AJ29" s="12"/>
      <c r="AK29" s="12"/>
      <c r="AL29" s="12"/>
      <c r="AM29" s="12"/>
      <c r="AN29" s="12"/>
      <c r="AO29" s="12"/>
    </row>
    <row r="30" spans="2:41" s="1" customFormat="1" ht="46.5" customHeight="1" x14ac:dyDescent="0.2">
      <c r="B30" s="93" t="s">
        <v>166</v>
      </c>
      <c r="C30" s="72" t="s">
        <v>351</v>
      </c>
      <c r="D30" s="73"/>
      <c r="E30" s="45" t="s">
        <v>91</v>
      </c>
      <c r="F30" s="44" t="s">
        <v>82</v>
      </c>
      <c r="G30" s="87">
        <v>2023</v>
      </c>
      <c r="H30" s="87">
        <v>2023</v>
      </c>
      <c r="I30" s="45">
        <v>56920</v>
      </c>
      <c r="J30" s="44">
        <v>0</v>
      </c>
      <c r="K30" s="45">
        <f t="shared" si="0"/>
        <v>56920</v>
      </c>
      <c r="L30" s="45">
        <v>56920</v>
      </c>
      <c r="M30" s="44">
        <v>0</v>
      </c>
      <c r="N30" s="45">
        <f t="shared" si="1"/>
        <v>56920</v>
      </c>
      <c r="O30" s="45">
        <v>0</v>
      </c>
      <c r="P30" s="44"/>
      <c r="Q30" s="45">
        <f t="shared" si="2"/>
        <v>0</v>
      </c>
      <c r="R30" s="45">
        <v>0</v>
      </c>
      <c r="S30" s="44"/>
      <c r="T30" s="45">
        <f t="shared" si="3"/>
        <v>0</v>
      </c>
      <c r="U30" s="45">
        <f t="shared" si="4"/>
        <v>113840</v>
      </c>
      <c r="V30" s="45">
        <f t="shared" si="5"/>
        <v>0</v>
      </c>
      <c r="W30" s="45">
        <f t="shared" si="12"/>
        <v>113840</v>
      </c>
      <c r="X30" s="45">
        <f t="shared" si="14"/>
        <v>113840</v>
      </c>
      <c r="Y30" s="45">
        <f t="shared" si="6"/>
        <v>0</v>
      </c>
      <c r="Z30" s="45">
        <f t="shared" si="7"/>
        <v>113840</v>
      </c>
      <c r="AA30" s="45">
        <f t="shared" si="19"/>
        <v>0</v>
      </c>
      <c r="AB30" s="45">
        <v>0</v>
      </c>
      <c r="AC30" s="45">
        <f t="shared" si="9"/>
        <v>0</v>
      </c>
      <c r="AD30" s="45">
        <v>0</v>
      </c>
      <c r="AE30" s="45">
        <v>0</v>
      </c>
      <c r="AF30" s="45"/>
      <c r="AG30" s="45">
        <f t="shared" si="18"/>
        <v>0</v>
      </c>
      <c r="AH30" s="46">
        <f t="shared" si="11"/>
        <v>0</v>
      </c>
      <c r="AI30" s="12"/>
      <c r="AJ30" s="12"/>
      <c r="AK30" s="12"/>
      <c r="AL30" s="12"/>
      <c r="AM30" s="12"/>
      <c r="AN30" s="12"/>
      <c r="AO30" s="12"/>
    </row>
    <row r="31" spans="2:41" s="1" customFormat="1" ht="60.75" customHeight="1" x14ac:dyDescent="0.2">
      <c r="B31" s="93" t="s">
        <v>105</v>
      </c>
      <c r="C31" s="151" t="s">
        <v>170</v>
      </c>
      <c r="D31" s="73"/>
      <c r="E31" s="45" t="s">
        <v>82</v>
      </c>
      <c r="F31" s="44" t="s">
        <v>292</v>
      </c>
      <c r="G31" s="81">
        <v>2023</v>
      </c>
      <c r="H31" s="81">
        <v>2023</v>
      </c>
      <c r="I31" s="45">
        <v>37950</v>
      </c>
      <c r="J31" s="44">
        <v>0</v>
      </c>
      <c r="K31" s="45">
        <f t="shared" si="0"/>
        <v>37950</v>
      </c>
      <c r="L31" s="45">
        <v>37950</v>
      </c>
      <c r="M31" s="44">
        <v>0</v>
      </c>
      <c r="N31" s="45">
        <f t="shared" si="1"/>
        <v>37950</v>
      </c>
      <c r="O31" s="45">
        <v>37950</v>
      </c>
      <c r="P31" s="44"/>
      <c r="Q31" s="45">
        <f t="shared" si="2"/>
        <v>37950</v>
      </c>
      <c r="R31" s="45">
        <v>37950</v>
      </c>
      <c r="S31" s="44"/>
      <c r="T31" s="45">
        <f t="shared" si="3"/>
        <v>37950</v>
      </c>
      <c r="U31" s="45">
        <f t="shared" si="4"/>
        <v>151800</v>
      </c>
      <c r="V31" s="45">
        <f t="shared" si="5"/>
        <v>0</v>
      </c>
      <c r="W31" s="45">
        <f t="shared" si="12"/>
        <v>151800</v>
      </c>
      <c r="X31" s="45">
        <f t="shared" si="14"/>
        <v>75900</v>
      </c>
      <c r="Y31" s="45">
        <f t="shared" si="6"/>
        <v>0</v>
      </c>
      <c r="Z31" s="45">
        <f t="shared" si="7"/>
        <v>75900</v>
      </c>
      <c r="AA31" s="45">
        <f t="shared" si="19"/>
        <v>75900</v>
      </c>
      <c r="AB31" s="45">
        <v>0</v>
      </c>
      <c r="AC31" s="45">
        <f t="shared" si="9"/>
        <v>75900</v>
      </c>
      <c r="AD31" s="45">
        <v>0</v>
      </c>
      <c r="AE31" s="45">
        <v>0</v>
      </c>
      <c r="AF31" s="45"/>
      <c r="AG31" s="45">
        <f t="shared" si="18"/>
        <v>0</v>
      </c>
      <c r="AH31" s="46">
        <f t="shared" si="11"/>
        <v>0</v>
      </c>
      <c r="AI31" s="12"/>
      <c r="AJ31" s="12"/>
      <c r="AK31" s="12"/>
      <c r="AL31" s="12"/>
      <c r="AM31" s="12"/>
      <c r="AN31" s="12"/>
      <c r="AO31" s="12"/>
    </row>
    <row r="32" spans="2:41" s="1" customFormat="1" ht="47.25" customHeight="1" x14ac:dyDescent="0.2">
      <c r="B32" s="93" t="s">
        <v>106</v>
      </c>
      <c r="C32" s="151" t="s">
        <v>352</v>
      </c>
      <c r="D32" s="73"/>
      <c r="E32" s="45" t="s">
        <v>242</v>
      </c>
      <c r="F32" s="44" t="s">
        <v>293</v>
      </c>
      <c r="G32" s="81">
        <v>2022</v>
      </c>
      <c r="H32" s="81">
        <v>2022</v>
      </c>
      <c r="I32" s="45">
        <v>18970</v>
      </c>
      <c r="J32" s="44">
        <v>0</v>
      </c>
      <c r="K32" s="45">
        <f t="shared" si="0"/>
        <v>18970</v>
      </c>
      <c r="L32" s="45">
        <v>18970</v>
      </c>
      <c r="M32" s="44">
        <v>0</v>
      </c>
      <c r="N32" s="45">
        <f t="shared" si="1"/>
        <v>18970</v>
      </c>
      <c r="O32" s="45">
        <v>18970</v>
      </c>
      <c r="P32" s="44"/>
      <c r="Q32" s="45">
        <f t="shared" si="2"/>
        <v>18970</v>
      </c>
      <c r="R32" s="45">
        <v>18970</v>
      </c>
      <c r="S32" s="44"/>
      <c r="T32" s="45">
        <f t="shared" si="3"/>
        <v>18970</v>
      </c>
      <c r="U32" s="45">
        <f t="shared" si="4"/>
        <v>75880</v>
      </c>
      <c r="V32" s="45">
        <f t="shared" si="5"/>
        <v>0</v>
      </c>
      <c r="W32" s="45">
        <f t="shared" si="12"/>
        <v>75880</v>
      </c>
      <c r="X32" s="45">
        <f t="shared" si="14"/>
        <v>37940</v>
      </c>
      <c r="Y32" s="45">
        <f t="shared" si="6"/>
        <v>0</v>
      </c>
      <c r="Z32" s="45">
        <f t="shared" si="7"/>
        <v>37940</v>
      </c>
      <c r="AA32" s="45">
        <f t="shared" si="19"/>
        <v>37940</v>
      </c>
      <c r="AB32" s="45">
        <v>0</v>
      </c>
      <c r="AC32" s="45">
        <f t="shared" si="9"/>
        <v>37940</v>
      </c>
      <c r="AD32" s="45">
        <v>0</v>
      </c>
      <c r="AE32" s="45">
        <v>0</v>
      </c>
      <c r="AF32" s="45"/>
      <c r="AG32" s="45">
        <f t="shared" si="18"/>
        <v>0</v>
      </c>
      <c r="AH32" s="46">
        <f t="shared" si="11"/>
        <v>0</v>
      </c>
      <c r="AI32" s="12"/>
      <c r="AJ32" s="12"/>
      <c r="AK32" s="12"/>
      <c r="AL32" s="12"/>
      <c r="AM32" s="12"/>
      <c r="AN32" s="12"/>
      <c r="AO32" s="12"/>
    </row>
    <row r="33" spans="1:41" s="1" customFormat="1" ht="60" customHeight="1" x14ac:dyDescent="0.2">
      <c r="B33" s="93" t="s">
        <v>107</v>
      </c>
      <c r="C33" s="4" t="s">
        <v>63</v>
      </c>
      <c r="D33" s="73"/>
      <c r="E33" s="45" t="s">
        <v>83</v>
      </c>
      <c r="F33" s="44" t="s">
        <v>294</v>
      </c>
      <c r="G33" s="81">
        <v>2022</v>
      </c>
      <c r="H33" s="81">
        <v>2025</v>
      </c>
      <c r="I33" s="45">
        <v>22770</v>
      </c>
      <c r="J33" s="44">
        <v>0</v>
      </c>
      <c r="K33" s="45">
        <f t="shared" si="0"/>
        <v>22770</v>
      </c>
      <c r="L33" s="45">
        <v>22770</v>
      </c>
      <c r="M33" s="44">
        <v>0</v>
      </c>
      <c r="N33" s="45">
        <f t="shared" si="1"/>
        <v>22770</v>
      </c>
      <c r="O33" s="45">
        <v>22770</v>
      </c>
      <c r="P33" s="44"/>
      <c r="Q33" s="45">
        <f t="shared" si="2"/>
        <v>22770</v>
      </c>
      <c r="R33" s="45">
        <v>22770</v>
      </c>
      <c r="S33" s="44"/>
      <c r="T33" s="45">
        <f t="shared" si="3"/>
        <v>22770</v>
      </c>
      <c r="U33" s="45">
        <f t="shared" si="4"/>
        <v>91080</v>
      </c>
      <c r="V33" s="45">
        <f t="shared" si="5"/>
        <v>0</v>
      </c>
      <c r="W33" s="45">
        <f>U33+V33</f>
        <v>91080</v>
      </c>
      <c r="X33" s="45">
        <f t="shared" si="14"/>
        <v>45540</v>
      </c>
      <c r="Y33" s="45">
        <f t="shared" si="6"/>
        <v>0</v>
      </c>
      <c r="Z33" s="45">
        <f t="shared" si="7"/>
        <v>45540</v>
      </c>
      <c r="AA33" s="45">
        <f t="shared" si="19"/>
        <v>45540</v>
      </c>
      <c r="AB33" s="45">
        <v>0</v>
      </c>
      <c r="AC33" s="45">
        <f t="shared" si="9"/>
        <v>45540</v>
      </c>
      <c r="AD33" s="45">
        <v>0</v>
      </c>
      <c r="AE33" s="45">
        <v>0</v>
      </c>
      <c r="AF33" s="45"/>
      <c r="AG33" s="45">
        <f t="shared" si="18"/>
        <v>0</v>
      </c>
      <c r="AH33" s="46">
        <f t="shared" si="11"/>
        <v>0</v>
      </c>
      <c r="AI33" s="12"/>
      <c r="AJ33" s="12"/>
      <c r="AK33" s="12"/>
      <c r="AL33" s="12"/>
      <c r="AM33" s="12"/>
      <c r="AN33" s="12"/>
      <c r="AO33" s="12"/>
    </row>
    <row r="34" spans="1:41" s="1" customFormat="1" ht="46.5" customHeight="1" x14ac:dyDescent="0.2">
      <c r="B34" s="93" t="s">
        <v>108</v>
      </c>
      <c r="C34" s="4" t="s">
        <v>295</v>
      </c>
      <c r="D34" s="73"/>
      <c r="E34" s="159" t="s">
        <v>83</v>
      </c>
      <c r="F34" s="44" t="s">
        <v>296</v>
      </c>
      <c r="G34" s="81">
        <v>2022</v>
      </c>
      <c r="H34" s="81">
        <v>2025</v>
      </c>
      <c r="I34" s="45">
        <v>53130</v>
      </c>
      <c r="J34" s="44">
        <v>0</v>
      </c>
      <c r="K34" s="45">
        <f t="shared" si="0"/>
        <v>53130</v>
      </c>
      <c r="L34" s="45">
        <v>53130</v>
      </c>
      <c r="M34" s="44">
        <v>0</v>
      </c>
      <c r="N34" s="45">
        <f t="shared" si="1"/>
        <v>53130</v>
      </c>
      <c r="O34" s="45">
        <v>53130</v>
      </c>
      <c r="P34" s="44"/>
      <c r="Q34" s="45">
        <f t="shared" si="2"/>
        <v>53130</v>
      </c>
      <c r="R34" s="45">
        <v>53130</v>
      </c>
      <c r="S34" s="44"/>
      <c r="T34" s="45">
        <f t="shared" si="3"/>
        <v>53130</v>
      </c>
      <c r="U34" s="45">
        <f t="shared" si="4"/>
        <v>212520</v>
      </c>
      <c r="V34" s="45">
        <f t="shared" si="5"/>
        <v>0</v>
      </c>
      <c r="W34" s="45">
        <f t="shared" si="12"/>
        <v>212520</v>
      </c>
      <c r="X34" s="45">
        <f t="shared" si="14"/>
        <v>106260</v>
      </c>
      <c r="Y34" s="45">
        <f t="shared" si="6"/>
        <v>0</v>
      </c>
      <c r="Z34" s="45">
        <f t="shared" si="7"/>
        <v>106260</v>
      </c>
      <c r="AA34" s="45">
        <f t="shared" si="19"/>
        <v>106260</v>
      </c>
      <c r="AB34" s="45">
        <v>0</v>
      </c>
      <c r="AC34" s="45">
        <f t="shared" si="9"/>
        <v>106260</v>
      </c>
      <c r="AD34" s="45">
        <v>0</v>
      </c>
      <c r="AE34" s="45">
        <v>0</v>
      </c>
      <c r="AF34" s="45"/>
      <c r="AG34" s="45">
        <f t="shared" si="18"/>
        <v>0</v>
      </c>
      <c r="AH34" s="46">
        <f t="shared" si="11"/>
        <v>0</v>
      </c>
      <c r="AI34" s="12"/>
      <c r="AJ34" s="12"/>
      <c r="AK34" s="12"/>
      <c r="AL34" s="12"/>
      <c r="AM34" s="12"/>
      <c r="AN34" s="12"/>
      <c r="AO34" s="12"/>
    </row>
    <row r="35" spans="1:41" s="1" customFormat="1" ht="46.5" customHeight="1" x14ac:dyDescent="0.2">
      <c r="B35" s="152" t="s">
        <v>109</v>
      </c>
      <c r="C35" s="151" t="s">
        <v>297</v>
      </c>
      <c r="D35" s="73"/>
      <c r="E35" s="45" t="s">
        <v>83</v>
      </c>
      <c r="F35" s="44" t="s">
        <v>296</v>
      </c>
      <c r="G35" s="86">
        <v>2022</v>
      </c>
      <c r="H35" s="86">
        <v>2025</v>
      </c>
      <c r="I35" s="45">
        <v>37950</v>
      </c>
      <c r="J35" s="44">
        <v>0</v>
      </c>
      <c r="K35" s="45">
        <f t="shared" si="0"/>
        <v>37950</v>
      </c>
      <c r="L35" s="45">
        <v>37950</v>
      </c>
      <c r="M35" s="44">
        <v>0</v>
      </c>
      <c r="N35" s="45">
        <f t="shared" si="1"/>
        <v>37950</v>
      </c>
      <c r="O35" s="45">
        <v>37950</v>
      </c>
      <c r="P35" s="44"/>
      <c r="Q35" s="45">
        <f t="shared" si="2"/>
        <v>37950</v>
      </c>
      <c r="R35" s="45">
        <v>37950</v>
      </c>
      <c r="S35" s="44"/>
      <c r="T35" s="45">
        <f t="shared" si="3"/>
        <v>37950</v>
      </c>
      <c r="U35" s="45">
        <f t="shared" si="4"/>
        <v>151800</v>
      </c>
      <c r="V35" s="45">
        <f t="shared" si="5"/>
        <v>0</v>
      </c>
      <c r="W35" s="45">
        <f t="shared" si="12"/>
        <v>151800</v>
      </c>
      <c r="X35" s="45">
        <f t="shared" si="14"/>
        <v>75900</v>
      </c>
      <c r="Y35" s="45">
        <f t="shared" si="6"/>
        <v>0</v>
      </c>
      <c r="Z35" s="45">
        <f t="shared" si="7"/>
        <v>75900</v>
      </c>
      <c r="AA35" s="45">
        <f t="shared" si="19"/>
        <v>75900</v>
      </c>
      <c r="AB35" s="45">
        <v>0</v>
      </c>
      <c r="AC35" s="45">
        <f t="shared" si="9"/>
        <v>75900</v>
      </c>
      <c r="AD35" s="45">
        <v>0</v>
      </c>
      <c r="AE35" s="45">
        <v>0</v>
      </c>
      <c r="AF35" s="45"/>
      <c r="AG35" s="45">
        <f t="shared" si="18"/>
        <v>0</v>
      </c>
      <c r="AH35" s="46">
        <f t="shared" si="11"/>
        <v>0</v>
      </c>
      <c r="AI35" s="12"/>
      <c r="AJ35" s="12"/>
      <c r="AK35" s="12"/>
      <c r="AL35" s="12"/>
      <c r="AM35" s="12"/>
      <c r="AN35" s="12"/>
      <c r="AO35" s="12"/>
    </row>
    <row r="36" spans="1:41" s="1" customFormat="1" ht="78" customHeight="1" x14ac:dyDescent="0.2">
      <c r="B36" s="93" t="s">
        <v>110</v>
      </c>
      <c r="C36" s="4" t="s">
        <v>298</v>
      </c>
      <c r="D36" s="73"/>
      <c r="E36" s="45" t="s">
        <v>84</v>
      </c>
      <c r="F36" s="44" t="s">
        <v>91</v>
      </c>
      <c r="G36" s="81">
        <v>2023</v>
      </c>
      <c r="H36" s="81">
        <v>2025</v>
      </c>
      <c r="I36" s="45">
        <v>58100</v>
      </c>
      <c r="J36" s="44">
        <v>0</v>
      </c>
      <c r="K36" s="45">
        <f t="shared" si="0"/>
        <v>58100</v>
      </c>
      <c r="L36" s="45">
        <v>58100</v>
      </c>
      <c r="M36" s="44">
        <v>0</v>
      </c>
      <c r="N36" s="45">
        <f t="shared" si="1"/>
        <v>58100</v>
      </c>
      <c r="O36" s="45">
        <v>58100</v>
      </c>
      <c r="P36" s="44"/>
      <c r="Q36" s="45">
        <f t="shared" si="2"/>
        <v>58100</v>
      </c>
      <c r="R36" s="45">
        <v>58100</v>
      </c>
      <c r="S36" s="44"/>
      <c r="T36" s="45">
        <f t="shared" si="3"/>
        <v>58100</v>
      </c>
      <c r="U36" s="45">
        <f t="shared" si="4"/>
        <v>232400</v>
      </c>
      <c r="V36" s="45">
        <f t="shared" si="5"/>
        <v>0</v>
      </c>
      <c r="W36" s="45">
        <f t="shared" si="12"/>
        <v>232400</v>
      </c>
      <c r="X36" s="45">
        <f t="shared" si="14"/>
        <v>116200</v>
      </c>
      <c r="Y36" s="45">
        <f t="shared" si="6"/>
        <v>0</v>
      </c>
      <c r="Z36" s="45">
        <f t="shared" si="7"/>
        <v>116200</v>
      </c>
      <c r="AA36" s="45">
        <f t="shared" si="19"/>
        <v>116200</v>
      </c>
      <c r="AB36" s="45">
        <v>0</v>
      </c>
      <c r="AC36" s="45">
        <f t="shared" si="9"/>
        <v>116200</v>
      </c>
      <c r="AD36" s="45">
        <v>0</v>
      </c>
      <c r="AE36" s="45">
        <v>0</v>
      </c>
      <c r="AF36" s="45"/>
      <c r="AG36" s="45">
        <f t="shared" si="18"/>
        <v>0</v>
      </c>
      <c r="AH36" s="46">
        <f t="shared" si="11"/>
        <v>0</v>
      </c>
      <c r="AI36" s="12"/>
      <c r="AJ36" s="12"/>
      <c r="AK36" s="12"/>
      <c r="AL36" s="12"/>
      <c r="AM36" s="12"/>
      <c r="AN36" s="12"/>
      <c r="AO36" s="12"/>
    </row>
    <row r="37" spans="1:41" s="1" customFormat="1" ht="46.5" customHeight="1" x14ac:dyDescent="0.2">
      <c r="B37" s="93" t="s">
        <v>111</v>
      </c>
      <c r="C37" s="4" t="s">
        <v>171</v>
      </c>
      <c r="D37" s="73"/>
      <c r="E37" s="45" t="s">
        <v>84</v>
      </c>
      <c r="F37" s="44" t="s">
        <v>91</v>
      </c>
      <c r="G37" s="81">
        <v>2023</v>
      </c>
      <c r="H37" s="81">
        <v>2025</v>
      </c>
      <c r="I37" s="45">
        <v>48000</v>
      </c>
      <c r="J37" s="44">
        <v>0</v>
      </c>
      <c r="K37" s="45">
        <f t="shared" si="0"/>
        <v>48000</v>
      </c>
      <c r="L37" s="45">
        <v>48000</v>
      </c>
      <c r="M37" s="44">
        <v>0</v>
      </c>
      <c r="N37" s="45">
        <f t="shared" si="1"/>
        <v>48000</v>
      </c>
      <c r="O37" s="45">
        <v>48000</v>
      </c>
      <c r="P37" s="44"/>
      <c r="Q37" s="45">
        <f t="shared" si="2"/>
        <v>48000</v>
      </c>
      <c r="R37" s="45">
        <v>48000</v>
      </c>
      <c r="S37" s="44"/>
      <c r="T37" s="45">
        <f t="shared" si="3"/>
        <v>48000</v>
      </c>
      <c r="U37" s="45">
        <f t="shared" si="4"/>
        <v>192000</v>
      </c>
      <c r="V37" s="45">
        <f t="shared" si="5"/>
        <v>0</v>
      </c>
      <c r="W37" s="45">
        <f t="shared" si="12"/>
        <v>192000</v>
      </c>
      <c r="X37" s="45">
        <f t="shared" si="14"/>
        <v>96000</v>
      </c>
      <c r="Y37" s="45">
        <f t="shared" si="6"/>
        <v>0</v>
      </c>
      <c r="Z37" s="45">
        <f t="shared" si="7"/>
        <v>96000</v>
      </c>
      <c r="AA37" s="45">
        <f>O37+R37</f>
        <v>96000</v>
      </c>
      <c r="AB37" s="45">
        <v>0</v>
      </c>
      <c r="AC37" s="45">
        <f t="shared" si="9"/>
        <v>96000</v>
      </c>
      <c r="AD37" s="45">
        <v>0</v>
      </c>
      <c r="AE37" s="45">
        <v>0</v>
      </c>
      <c r="AF37" s="45"/>
      <c r="AG37" s="45">
        <f t="shared" si="18"/>
        <v>0</v>
      </c>
      <c r="AH37" s="46">
        <f t="shared" si="11"/>
        <v>0</v>
      </c>
      <c r="AI37" s="12"/>
      <c r="AJ37" s="12"/>
      <c r="AK37" s="12"/>
      <c r="AL37" s="12"/>
      <c r="AM37" s="12"/>
      <c r="AN37" s="12"/>
      <c r="AO37" s="12"/>
    </row>
    <row r="38" spans="1:41" s="1" customFormat="1" ht="44.25" customHeight="1" x14ac:dyDescent="0.2">
      <c r="B38" s="93" t="s">
        <v>112</v>
      </c>
      <c r="C38" s="4" t="s">
        <v>243</v>
      </c>
      <c r="D38" s="73"/>
      <c r="E38" s="45" t="s">
        <v>91</v>
      </c>
      <c r="F38" s="44" t="s">
        <v>79</v>
      </c>
      <c r="G38" s="81">
        <v>2022</v>
      </c>
      <c r="H38" s="81">
        <v>2025</v>
      </c>
      <c r="I38" s="45">
        <v>37800</v>
      </c>
      <c r="J38" s="44">
        <v>0</v>
      </c>
      <c r="K38" s="45">
        <f t="shared" si="0"/>
        <v>37800</v>
      </c>
      <c r="L38" s="45">
        <v>37800</v>
      </c>
      <c r="M38" s="44">
        <v>0</v>
      </c>
      <c r="N38" s="45">
        <f t="shared" si="1"/>
        <v>37800</v>
      </c>
      <c r="O38" s="45">
        <v>37800</v>
      </c>
      <c r="P38" s="44"/>
      <c r="Q38" s="45">
        <f t="shared" si="2"/>
        <v>37800</v>
      </c>
      <c r="R38" s="45">
        <v>37800</v>
      </c>
      <c r="S38" s="44"/>
      <c r="T38" s="45">
        <f t="shared" si="3"/>
        <v>37800</v>
      </c>
      <c r="U38" s="45">
        <f t="shared" si="4"/>
        <v>151200</v>
      </c>
      <c r="V38" s="45">
        <f t="shared" si="5"/>
        <v>0</v>
      </c>
      <c r="W38" s="45">
        <f t="shared" si="12"/>
        <v>151200</v>
      </c>
      <c r="X38" s="45">
        <f t="shared" si="14"/>
        <v>75600</v>
      </c>
      <c r="Y38" s="45">
        <f t="shared" si="6"/>
        <v>0</v>
      </c>
      <c r="Z38" s="45">
        <f t="shared" si="7"/>
        <v>75600</v>
      </c>
      <c r="AA38" s="45">
        <f t="shared" si="19"/>
        <v>75600</v>
      </c>
      <c r="AB38" s="45">
        <v>0</v>
      </c>
      <c r="AC38" s="45">
        <f t="shared" si="9"/>
        <v>75600</v>
      </c>
      <c r="AD38" s="45">
        <v>0</v>
      </c>
      <c r="AE38" s="45">
        <v>0</v>
      </c>
      <c r="AF38" s="45"/>
      <c r="AG38" s="45">
        <f t="shared" si="18"/>
        <v>0</v>
      </c>
      <c r="AH38" s="46">
        <f t="shared" si="11"/>
        <v>0</v>
      </c>
      <c r="AI38" s="12"/>
      <c r="AJ38" s="12"/>
      <c r="AK38" s="12"/>
      <c r="AL38" s="12"/>
      <c r="AM38" s="12"/>
      <c r="AN38" s="12"/>
      <c r="AO38" s="12"/>
    </row>
    <row r="39" spans="1:41" s="1" customFormat="1" ht="46.5" customHeight="1" x14ac:dyDescent="0.2">
      <c r="B39" s="93" t="s">
        <v>113</v>
      </c>
      <c r="C39" s="83" t="s">
        <v>362</v>
      </c>
      <c r="D39" s="73"/>
      <c r="E39" s="44" t="s">
        <v>91</v>
      </c>
      <c r="F39" s="44" t="s">
        <v>363</v>
      </c>
      <c r="G39" s="81">
        <v>2023</v>
      </c>
      <c r="H39" s="81">
        <v>2023</v>
      </c>
      <c r="I39" s="45">
        <v>227690</v>
      </c>
      <c r="J39" s="44">
        <v>0</v>
      </c>
      <c r="K39" s="45">
        <f t="shared" si="0"/>
        <v>227690</v>
      </c>
      <c r="L39" s="45">
        <v>227690</v>
      </c>
      <c r="M39" s="44">
        <v>0</v>
      </c>
      <c r="N39" s="45">
        <f t="shared" si="1"/>
        <v>227690</v>
      </c>
      <c r="O39" s="45">
        <v>227690</v>
      </c>
      <c r="P39" s="44"/>
      <c r="Q39" s="45">
        <f t="shared" si="2"/>
        <v>227690</v>
      </c>
      <c r="R39" s="45">
        <v>227690</v>
      </c>
      <c r="S39" s="44"/>
      <c r="T39" s="45">
        <f t="shared" si="3"/>
        <v>227690</v>
      </c>
      <c r="U39" s="45">
        <f t="shared" si="4"/>
        <v>910760</v>
      </c>
      <c r="V39" s="45">
        <f t="shared" si="5"/>
        <v>0</v>
      </c>
      <c r="W39" s="45">
        <f t="shared" si="12"/>
        <v>910760</v>
      </c>
      <c r="X39" s="45">
        <f>I39+L39</f>
        <v>455380</v>
      </c>
      <c r="Y39" s="45">
        <f t="shared" si="6"/>
        <v>0</v>
      </c>
      <c r="Z39" s="45">
        <f t="shared" si="7"/>
        <v>455380</v>
      </c>
      <c r="AA39" s="45">
        <f t="shared" si="19"/>
        <v>455380</v>
      </c>
      <c r="AB39" s="45">
        <v>0</v>
      </c>
      <c r="AC39" s="45">
        <f t="shared" si="9"/>
        <v>455380</v>
      </c>
      <c r="AD39" s="45">
        <v>0</v>
      </c>
      <c r="AE39" s="45">
        <v>0</v>
      </c>
      <c r="AF39" s="45"/>
      <c r="AG39" s="45">
        <f t="shared" si="18"/>
        <v>0</v>
      </c>
      <c r="AH39" s="46">
        <f t="shared" si="11"/>
        <v>0</v>
      </c>
      <c r="AI39" s="12"/>
      <c r="AJ39" s="12"/>
      <c r="AK39" s="12"/>
      <c r="AL39" s="12"/>
      <c r="AM39" s="12"/>
      <c r="AN39" s="12"/>
      <c r="AO39" s="12"/>
    </row>
    <row r="40" spans="1:41" s="1" customFormat="1" ht="75" customHeight="1" x14ac:dyDescent="0.2">
      <c r="B40" s="112" t="s">
        <v>172</v>
      </c>
      <c r="C40" s="113" t="s">
        <v>365</v>
      </c>
      <c r="D40" s="73"/>
      <c r="E40" s="44" t="s">
        <v>91</v>
      </c>
      <c r="F40" s="44" t="s">
        <v>361</v>
      </c>
      <c r="G40" s="114">
        <v>2022</v>
      </c>
      <c r="H40" s="114">
        <v>2023</v>
      </c>
      <c r="I40" s="45">
        <v>56000</v>
      </c>
      <c r="J40" s="44">
        <v>0</v>
      </c>
      <c r="K40" s="45">
        <f t="shared" si="0"/>
        <v>56000</v>
      </c>
      <c r="L40" s="45">
        <v>56000</v>
      </c>
      <c r="M40" s="44">
        <v>0</v>
      </c>
      <c r="N40" s="45">
        <f t="shared" ref="N40:N43" si="20">L40+M40</f>
        <v>56000</v>
      </c>
      <c r="O40" s="45">
        <v>56000</v>
      </c>
      <c r="P40" s="44">
        <v>0</v>
      </c>
      <c r="Q40" s="45">
        <f t="shared" si="2"/>
        <v>56000</v>
      </c>
      <c r="R40" s="45">
        <v>56000</v>
      </c>
      <c r="S40" s="44">
        <v>0</v>
      </c>
      <c r="T40" s="45">
        <f t="shared" si="3"/>
        <v>56000</v>
      </c>
      <c r="U40" s="45">
        <f>I40+L40+O40+R40</f>
        <v>224000</v>
      </c>
      <c r="V40" s="45">
        <f t="shared" ref="V40:V43" si="21">J40+M40+P40+S40</f>
        <v>0</v>
      </c>
      <c r="W40" s="45">
        <f>U40+V40</f>
        <v>224000</v>
      </c>
      <c r="X40" s="45">
        <f>I40+L40-40000</f>
        <v>72000</v>
      </c>
      <c r="Y40" s="45">
        <f t="shared" ref="Y40:Y43" si="22">J40+M40</f>
        <v>0</v>
      </c>
      <c r="Z40" s="45">
        <f t="shared" ref="Z40:Z42" si="23">X40+Y40</f>
        <v>72000</v>
      </c>
      <c r="AA40" s="45">
        <f>L40+O40-40000</f>
        <v>72000</v>
      </c>
      <c r="AB40" s="45">
        <f t="shared" ref="AB40" si="24">M40+P40</f>
        <v>0</v>
      </c>
      <c r="AC40" s="45">
        <f t="shared" si="9"/>
        <v>72000</v>
      </c>
      <c r="AD40" s="45">
        <f>20000*4</f>
        <v>80000</v>
      </c>
      <c r="AE40" s="45">
        <v>0</v>
      </c>
      <c r="AF40" s="45"/>
      <c r="AG40" s="45">
        <f t="shared" si="18"/>
        <v>80000</v>
      </c>
      <c r="AH40" s="46">
        <f t="shared" si="11"/>
        <v>0</v>
      </c>
      <c r="AI40" s="12"/>
      <c r="AJ40" s="12"/>
      <c r="AK40" s="12"/>
      <c r="AL40" s="12"/>
      <c r="AM40" s="12"/>
      <c r="AN40" s="12"/>
      <c r="AO40" s="12"/>
    </row>
    <row r="41" spans="1:41" s="1" customFormat="1" ht="87.75" customHeight="1" x14ac:dyDescent="0.2">
      <c r="B41" s="112" t="s">
        <v>178</v>
      </c>
      <c r="C41" s="113" t="s">
        <v>299</v>
      </c>
      <c r="D41" s="73"/>
      <c r="E41" s="44" t="s">
        <v>91</v>
      </c>
      <c r="F41" s="44" t="s">
        <v>245</v>
      </c>
      <c r="G41" s="114">
        <v>2022</v>
      </c>
      <c r="H41" s="114">
        <v>2025</v>
      </c>
      <c r="I41" s="45">
        <v>150000</v>
      </c>
      <c r="J41" s="44">
        <v>0</v>
      </c>
      <c r="K41" s="45">
        <f t="shared" si="0"/>
        <v>150000</v>
      </c>
      <c r="L41" s="45">
        <v>150000</v>
      </c>
      <c r="M41" s="44">
        <v>0</v>
      </c>
      <c r="N41" s="45">
        <f t="shared" si="20"/>
        <v>150000</v>
      </c>
      <c r="O41" s="45">
        <v>150000</v>
      </c>
      <c r="P41" s="44">
        <v>0</v>
      </c>
      <c r="Q41" s="45">
        <f t="shared" si="2"/>
        <v>150000</v>
      </c>
      <c r="R41" s="45">
        <v>150000</v>
      </c>
      <c r="S41" s="44">
        <v>0</v>
      </c>
      <c r="T41" s="45">
        <f t="shared" si="3"/>
        <v>150000</v>
      </c>
      <c r="U41" s="45">
        <f t="shared" ref="U41:U43" si="25">I41+L41+O41+R41</f>
        <v>600000</v>
      </c>
      <c r="V41" s="45">
        <f t="shared" si="21"/>
        <v>0</v>
      </c>
      <c r="W41" s="45">
        <f t="shared" ref="W41:W43" si="26">U41+V41</f>
        <v>600000</v>
      </c>
      <c r="X41" s="45">
        <f t="shared" ref="X41" si="27">I41+L41</f>
        <v>300000</v>
      </c>
      <c r="Y41" s="45">
        <f t="shared" si="22"/>
        <v>0</v>
      </c>
      <c r="Z41" s="45">
        <f t="shared" si="23"/>
        <v>300000</v>
      </c>
      <c r="AA41" s="45">
        <f>W41-X41-AD41</f>
        <v>300000</v>
      </c>
      <c r="AB41" s="45">
        <v>0</v>
      </c>
      <c r="AC41" s="45">
        <f>AA41+AB41</f>
        <v>300000</v>
      </c>
      <c r="AD41" s="45">
        <v>0</v>
      </c>
      <c r="AE41" s="45">
        <v>0</v>
      </c>
      <c r="AF41" s="45"/>
      <c r="AG41" s="45">
        <f t="shared" si="18"/>
        <v>0</v>
      </c>
      <c r="AH41" s="46">
        <f>W41-Z41-AC41-AG41</f>
        <v>0</v>
      </c>
      <c r="AI41" s="12"/>
      <c r="AJ41" s="12"/>
      <c r="AK41" s="12"/>
      <c r="AL41" s="12"/>
      <c r="AM41" s="12"/>
      <c r="AN41" s="12"/>
      <c r="AO41" s="12"/>
    </row>
    <row r="42" spans="1:41" s="1" customFormat="1" ht="66" customHeight="1" x14ac:dyDescent="0.2">
      <c r="B42" s="112" t="s">
        <v>180</v>
      </c>
      <c r="C42" s="113" t="s">
        <v>326</v>
      </c>
      <c r="D42" s="73"/>
      <c r="E42" s="44" t="s">
        <v>91</v>
      </c>
      <c r="F42" s="44" t="s">
        <v>246</v>
      </c>
      <c r="G42" s="114">
        <v>2022</v>
      </c>
      <c r="H42" s="114">
        <v>2025</v>
      </c>
      <c r="I42" s="45">
        <v>125000</v>
      </c>
      <c r="J42" s="44">
        <v>0</v>
      </c>
      <c r="K42" s="45">
        <f t="shared" si="0"/>
        <v>125000</v>
      </c>
      <c r="L42" s="45">
        <v>125000</v>
      </c>
      <c r="M42" s="44">
        <v>0</v>
      </c>
      <c r="N42" s="45">
        <f t="shared" si="20"/>
        <v>125000</v>
      </c>
      <c r="O42" s="45">
        <v>125000</v>
      </c>
      <c r="P42" s="44">
        <v>0</v>
      </c>
      <c r="Q42" s="45">
        <f t="shared" si="2"/>
        <v>125000</v>
      </c>
      <c r="R42" s="45">
        <v>125000</v>
      </c>
      <c r="S42" s="44">
        <v>0</v>
      </c>
      <c r="T42" s="45">
        <f t="shared" si="3"/>
        <v>125000</v>
      </c>
      <c r="U42" s="45">
        <f>I42+L42+O42+R42</f>
        <v>500000</v>
      </c>
      <c r="V42" s="45">
        <f t="shared" si="21"/>
        <v>0</v>
      </c>
      <c r="W42" s="45">
        <f t="shared" si="26"/>
        <v>500000</v>
      </c>
      <c r="X42" s="45">
        <f>I42+L42-50000</f>
        <v>200000</v>
      </c>
      <c r="Y42" s="45">
        <f t="shared" si="22"/>
        <v>0</v>
      </c>
      <c r="Z42" s="45">
        <f t="shared" si="23"/>
        <v>200000</v>
      </c>
      <c r="AA42" s="45">
        <f>L42+O42-50000</f>
        <v>200000</v>
      </c>
      <c r="AB42" s="45">
        <f t="shared" ref="AB42:AB43" si="28">M42+P42</f>
        <v>0</v>
      </c>
      <c r="AC42" s="45">
        <f t="shared" si="9"/>
        <v>200000</v>
      </c>
      <c r="AD42" s="45">
        <f>25000*4</f>
        <v>100000</v>
      </c>
      <c r="AE42" s="45">
        <v>0</v>
      </c>
      <c r="AF42" s="45"/>
      <c r="AG42" s="45">
        <f t="shared" si="18"/>
        <v>100000</v>
      </c>
      <c r="AH42" s="46">
        <f t="shared" si="11"/>
        <v>0</v>
      </c>
      <c r="AI42" s="12"/>
      <c r="AJ42" s="12"/>
      <c r="AK42" s="12"/>
      <c r="AL42" s="12"/>
      <c r="AM42" s="12"/>
      <c r="AN42" s="12"/>
      <c r="AO42" s="12"/>
    </row>
    <row r="43" spans="1:41" s="1" customFormat="1" ht="63" customHeight="1" x14ac:dyDescent="0.2">
      <c r="B43" s="112" t="s">
        <v>179</v>
      </c>
      <c r="C43" s="113" t="s">
        <v>327</v>
      </c>
      <c r="D43" s="73"/>
      <c r="E43" s="44" t="s">
        <v>91</v>
      </c>
      <c r="F43" s="44" t="s">
        <v>247</v>
      </c>
      <c r="G43" s="114">
        <v>2022</v>
      </c>
      <c r="H43" s="114">
        <v>2025</v>
      </c>
      <c r="I43" s="45">
        <v>560000</v>
      </c>
      <c r="J43" s="44">
        <v>0</v>
      </c>
      <c r="K43" s="45">
        <f t="shared" si="0"/>
        <v>560000</v>
      </c>
      <c r="L43" s="45">
        <v>560000</v>
      </c>
      <c r="M43" s="44">
        <v>0</v>
      </c>
      <c r="N43" s="45">
        <f t="shared" si="20"/>
        <v>560000</v>
      </c>
      <c r="O43" s="45">
        <v>560000</v>
      </c>
      <c r="P43" s="44">
        <v>0</v>
      </c>
      <c r="Q43" s="45">
        <f t="shared" si="2"/>
        <v>560000</v>
      </c>
      <c r="R43" s="45">
        <v>560000</v>
      </c>
      <c r="S43" s="44">
        <v>0</v>
      </c>
      <c r="T43" s="45">
        <f t="shared" si="3"/>
        <v>560000</v>
      </c>
      <c r="U43" s="45">
        <f t="shared" si="25"/>
        <v>2240000</v>
      </c>
      <c r="V43" s="45">
        <f t="shared" si="21"/>
        <v>0</v>
      </c>
      <c r="W43" s="45">
        <f t="shared" si="26"/>
        <v>2240000</v>
      </c>
      <c r="X43" s="45">
        <f>I43+L43-120000</f>
        <v>1000000</v>
      </c>
      <c r="Y43" s="45">
        <f t="shared" si="22"/>
        <v>0</v>
      </c>
      <c r="Z43" s="45">
        <f>X43+Y43</f>
        <v>1000000</v>
      </c>
      <c r="AA43" s="45">
        <f>L43+O43-120000</f>
        <v>1000000</v>
      </c>
      <c r="AB43" s="45">
        <f t="shared" si="28"/>
        <v>0</v>
      </c>
      <c r="AC43" s="45">
        <f t="shared" si="9"/>
        <v>1000000</v>
      </c>
      <c r="AD43" s="45">
        <f>60000*4</f>
        <v>240000</v>
      </c>
      <c r="AE43" s="45">
        <v>0</v>
      </c>
      <c r="AF43" s="45"/>
      <c r="AG43" s="45">
        <f t="shared" si="18"/>
        <v>240000</v>
      </c>
      <c r="AH43" s="46">
        <f t="shared" si="11"/>
        <v>0</v>
      </c>
      <c r="AI43" s="12"/>
      <c r="AJ43" s="12"/>
      <c r="AK43" s="12"/>
      <c r="AL43" s="12"/>
      <c r="AM43" s="12"/>
      <c r="AN43" s="12"/>
      <c r="AO43" s="12"/>
    </row>
    <row r="44" spans="1:41" ht="25.5" customHeight="1" thickBot="1" x14ac:dyDescent="0.25">
      <c r="A44" s="1"/>
      <c r="B44" s="67"/>
      <c r="C44" s="53" t="s">
        <v>37</v>
      </c>
      <c r="D44" s="59"/>
      <c r="E44" s="47"/>
      <c r="F44" s="47"/>
      <c r="G44" s="47"/>
      <c r="H44" s="47"/>
      <c r="I44" s="48">
        <f t="shared" ref="I44:AH44" si="29">SUM(I11:I43)</f>
        <v>4462330.2</v>
      </c>
      <c r="J44" s="48">
        <f t="shared" si="29"/>
        <v>0</v>
      </c>
      <c r="K44" s="48">
        <f t="shared" si="29"/>
        <v>4462330.2</v>
      </c>
      <c r="L44" s="48">
        <f t="shared" si="29"/>
        <v>4462330.2</v>
      </c>
      <c r="M44" s="48">
        <f t="shared" si="29"/>
        <v>0</v>
      </c>
      <c r="N44" s="48">
        <f t="shared" si="29"/>
        <v>4462330.2</v>
      </c>
      <c r="O44" s="48">
        <f t="shared" si="29"/>
        <v>4405410.2</v>
      </c>
      <c r="P44" s="48">
        <f t="shared" si="29"/>
        <v>0</v>
      </c>
      <c r="Q44" s="48">
        <f t="shared" si="29"/>
        <v>4405410.2</v>
      </c>
      <c r="R44" s="48">
        <f t="shared" si="29"/>
        <v>4405410.2</v>
      </c>
      <c r="S44" s="48">
        <f t="shared" si="29"/>
        <v>0</v>
      </c>
      <c r="T44" s="48">
        <f t="shared" si="29"/>
        <v>4405410.2</v>
      </c>
      <c r="U44" s="48">
        <f t="shared" si="29"/>
        <v>17735480.800000001</v>
      </c>
      <c r="V44" s="48">
        <f t="shared" si="29"/>
        <v>0</v>
      </c>
      <c r="W44" s="48">
        <f t="shared" si="29"/>
        <v>17735480.800000001</v>
      </c>
      <c r="X44" s="48">
        <f t="shared" si="29"/>
        <v>8557920.4000000004</v>
      </c>
      <c r="Y44" s="48">
        <f t="shared" si="29"/>
        <v>0</v>
      </c>
      <c r="Z44" s="48">
        <f t="shared" si="29"/>
        <v>8557920.4000000004</v>
      </c>
      <c r="AA44" s="48">
        <f t="shared" si="29"/>
        <v>8444080.4000000004</v>
      </c>
      <c r="AB44" s="48">
        <f t="shared" si="29"/>
        <v>0</v>
      </c>
      <c r="AC44" s="48">
        <f t="shared" si="29"/>
        <v>8444080.4000000004</v>
      </c>
      <c r="AD44" s="48">
        <f t="shared" si="29"/>
        <v>733480</v>
      </c>
      <c r="AE44" s="48">
        <f t="shared" si="29"/>
        <v>0</v>
      </c>
      <c r="AF44" s="48">
        <f t="shared" si="29"/>
        <v>0</v>
      </c>
      <c r="AG44" s="48">
        <f t="shared" si="29"/>
        <v>733480</v>
      </c>
      <c r="AH44" s="48">
        <f t="shared" si="29"/>
        <v>0</v>
      </c>
    </row>
    <row r="45" spans="1:41" s="1" customFormat="1" ht="63" customHeight="1" x14ac:dyDescent="0.2">
      <c r="B45" s="14">
        <v>1.2</v>
      </c>
      <c r="C45" s="95" t="s">
        <v>371</v>
      </c>
      <c r="D45" s="71"/>
      <c r="E45" s="45"/>
      <c r="F45" s="44"/>
      <c r="G45" s="81"/>
      <c r="H45" s="81"/>
      <c r="I45" s="45"/>
      <c r="J45" s="44"/>
      <c r="K45" s="45"/>
      <c r="L45" s="45"/>
      <c r="M45" s="44"/>
      <c r="N45" s="45"/>
      <c r="O45" s="45"/>
      <c r="P45" s="44"/>
      <c r="Q45" s="45" t="s">
        <v>220</v>
      </c>
      <c r="R45" s="45"/>
      <c r="S45" s="44"/>
      <c r="T45" s="45"/>
      <c r="U45" s="45"/>
      <c r="V45" s="45"/>
      <c r="W45" s="45"/>
      <c r="X45" s="45"/>
      <c r="Y45" s="45"/>
      <c r="Z45" s="45"/>
      <c r="AA45" s="45"/>
      <c r="AB45" s="45"/>
      <c r="AC45" s="45"/>
      <c r="AD45" s="45"/>
      <c r="AE45" s="45"/>
      <c r="AF45" s="45"/>
      <c r="AG45" s="45"/>
      <c r="AH45" s="46"/>
      <c r="AI45" s="12"/>
      <c r="AJ45" s="12"/>
      <c r="AK45" s="12"/>
      <c r="AL45" s="12"/>
      <c r="AM45" s="12"/>
      <c r="AN45" s="12"/>
      <c r="AO45" s="12"/>
    </row>
    <row r="46" spans="1:41" s="1" customFormat="1" ht="108" customHeight="1" x14ac:dyDescent="0.2">
      <c r="B46" s="14" t="s">
        <v>114</v>
      </c>
      <c r="C46" s="85" t="s">
        <v>248</v>
      </c>
      <c r="D46" s="71"/>
      <c r="E46" s="45" t="s">
        <v>359</v>
      </c>
      <c r="F46" s="44" t="s">
        <v>360</v>
      </c>
      <c r="G46" s="81">
        <v>2022</v>
      </c>
      <c r="H46" s="81">
        <v>2025</v>
      </c>
      <c r="I46" s="45">
        <v>159300</v>
      </c>
      <c r="J46" s="44">
        <v>0</v>
      </c>
      <c r="K46" s="45">
        <f>I46+J46</f>
        <v>159300</v>
      </c>
      <c r="L46" s="45">
        <v>159300</v>
      </c>
      <c r="M46" s="44">
        <v>0</v>
      </c>
      <c r="N46" s="45">
        <f>L46+M46</f>
        <v>159300</v>
      </c>
      <c r="O46" s="45">
        <v>159300</v>
      </c>
      <c r="P46" s="44">
        <v>0</v>
      </c>
      <c r="Q46" s="45">
        <f>O46+P46</f>
        <v>159300</v>
      </c>
      <c r="R46" s="45">
        <v>159300</v>
      </c>
      <c r="S46" s="44">
        <v>0</v>
      </c>
      <c r="T46" s="45">
        <f>R46+S46</f>
        <v>159300</v>
      </c>
      <c r="U46" s="45">
        <f>I46+L46+O46+R46</f>
        <v>637200</v>
      </c>
      <c r="V46" s="45">
        <f t="shared" ref="V46" si="30">J46+M46+P46+S46</f>
        <v>0</v>
      </c>
      <c r="W46" s="45">
        <f t="shared" ref="W46" si="31">U46+V46</f>
        <v>637200</v>
      </c>
      <c r="X46" s="45">
        <f>I46+L46</f>
        <v>318600</v>
      </c>
      <c r="Y46" s="45">
        <f t="shared" ref="Y46" si="32">J46+M46</f>
        <v>0</v>
      </c>
      <c r="Z46" s="45">
        <f t="shared" ref="Z46" si="33">X46+Y46</f>
        <v>318600</v>
      </c>
      <c r="AA46" s="45">
        <f t="shared" ref="AA46" si="34">O46+R46</f>
        <v>318600</v>
      </c>
      <c r="AB46" s="45">
        <v>0</v>
      </c>
      <c r="AC46" s="45">
        <f t="shared" ref="AC46:AC51" si="35">AA46+AB46</f>
        <v>318600</v>
      </c>
      <c r="AD46" s="45">
        <v>0</v>
      </c>
      <c r="AE46" s="45">
        <v>0</v>
      </c>
      <c r="AF46" s="45"/>
      <c r="AG46" s="45">
        <f>AD46+AE46</f>
        <v>0</v>
      </c>
      <c r="AH46" s="46">
        <f>W46-Z46-AC46-AG46</f>
        <v>0</v>
      </c>
      <c r="AI46" s="12"/>
      <c r="AJ46" s="12"/>
      <c r="AK46" s="12"/>
      <c r="AL46" s="12"/>
      <c r="AM46" s="12"/>
      <c r="AN46" s="12"/>
      <c r="AO46" s="12"/>
    </row>
    <row r="47" spans="1:41" s="1" customFormat="1" ht="47.25" customHeight="1" x14ac:dyDescent="0.2">
      <c r="B47" s="14" t="s">
        <v>3</v>
      </c>
      <c r="C47" s="85" t="s">
        <v>66</v>
      </c>
      <c r="D47" s="71"/>
      <c r="E47" s="45" t="s">
        <v>89</v>
      </c>
      <c r="F47" s="44" t="s">
        <v>300</v>
      </c>
      <c r="G47" s="81">
        <v>2025</v>
      </c>
      <c r="H47" s="81">
        <v>2025</v>
      </c>
      <c r="I47" s="45">
        <v>37050</v>
      </c>
      <c r="J47" s="44">
        <v>0</v>
      </c>
      <c r="K47" s="45">
        <f>I47+J47</f>
        <v>37050</v>
      </c>
      <c r="L47" s="45">
        <v>37050</v>
      </c>
      <c r="M47" s="44">
        <v>0</v>
      </c>
      <c r="N47" s="45">
        <f>L47+M47</f>
        <v>37050</v>
      </c>
      <c r="O47" s="45">
        <v>37050</v>
      </c>
      <c r="P47" s="44">
        <v>0</v>
      </c>
      <c r="Q47" s="45">
        <f>O47+P47</f>
        <v>37050</v>
      </c>
      <c r="R47" s="45">
        <v>37050</v>
      </c>
      <c r="S47" s="44">
        <v>0</v>
      </c>
      <c r="T47" s="45">
        <f>R47+S47</f>
        <v>37050</v>
      </c>
      <c r="U47" s="45">
        <f>I47+L47+O47+R47</f>
        <v>148200</v>
      </c>
      <c r="V47" s="45">
        <f t="shared" ref="V47" si="36">J47+M47+P47+S47</f>
        <v>0</v>
      </c>
      <c r="W47" s="45">
        <f t="shared" ref="W47" si="37">U47+V47</f>
        <v>148200</v>
      </c>
      <c r="X47" s="45">
        <f>I47+L47</f>
        <v>74100</v>
      </c>
      <c r="Y47" s="45">
        <f t="shared" ref="Y47" si="38">J47+M47</f>
        <v>0</v>
      </c>
      <c r="Z47" s="45">
        <f t="shared" ref="Z47" si="39">X47+Y47</f>
        <v>74100</v>
      </c>
      <c r="AA47" s="45">
        <f t="shared" ref="AA47" si="40">O47+R47</f>
        <v>74100</v>
      </c>
      <c r="AB47" s="45">
        <v>0</v>
      </c>
      <c r="AC47" s="45">
        <f t="shared" si="35"/>
        <v>74100</v>
      </c>
      <c r="AD47" s="45">
        <v>0</v>
      </c>
      <c r="AE47" s="45">
        <v>0</v>
      </c>
      <c r="AF47" s="45"/>
      <c r="AG47" s="45">
        <f>AD47+AE47</f>
        <v>0</v>
      </c>
      <c r="AH47" s="46">
        <f t="shared" ref="AH47:AH51" si="41">W47-Z47-AC47-AG47</f>
        <v>0</v>
      </c>
      <c r="AI47" s="12"/>
      <c r="AJ47" s="12"/>
      <c r="AK47" s="12"/>
      <c r="AL47" s="12"/>
      <c r="AM47" s="12"/>
      <c r="AN47" s="12"/>
      <c r="AO47" s="12"/>
    </row>
    <row r="48" spans="1:41" s="1" customFormat="1" ht="47.25" customHeight="1" x14ac:dyDescent="0.2">
      <c r="B48" s="14" t="s">
        <v>184</v>
      </c>
      <c r="C48" s="85" t="s">
        <v>329</v>
      </c>
      <c r="D48" s="71"/>
      <c r="E48" s="45" t="s">
        <v>91</v>
      </c>
      <c r="F48" s="44" t="s">
        <v>86</v>
      </c>
      <c r="G48" s="87">
        <v>2023</v>
      </c>
      <c r="H48" s="87">
        <v>2025</v>
      </c>
      <c r="I48" s="45">
        <v>43800</v>
      </c>
      <c r="J48" s="44">
        <v>0</v>
      </c>
      <c r="K48" s="45">
        <f t="shared" ref="K48:K51" si="42">I48+J48</f>
        <v>43800</v>
      </c>
      <c r="L48" s="45">
        <v>43800</v>
      </c>
      <c r="M48" s="44">
        <v>0</v>
      </c>
      <c r="N48" s="45">
        <f t="shared" ref="N48:N51" si="43">L48+M48</f>
        <v>43800</v>
      </c>
      <c r="O48" s="45">
        <v>43800</v>
      </c>
      <c r="P48" s="44">
        <v>0</v>
      </c>
      <c r="Q48" s="45">
        <f t="shared" ref="Q48:Q51" si="44">O48+P48</f>
        <v>43800</v>
      </c>
      <c r="R48" s="45">
        <v>43800</v>
      </c>
      <c r="S48" s="44">
        <v>0</v>
      </c>
      <c r="T48" s="45">
        <f t="shared" ref="T48:T51" si="45">R48+S48</f>
        <v>43800</v>
      </c>
      <c r="U48" s="45">
        <f>I48+L48+O48+R48</f>
        <v>175200</v>
      </c>
      <c r="V48" s="45">
        <f t="shared" ref="V48:V51" si="46">J48+M48+P48+S48</f>
        <v>0</v>
      </c>
      <c r="W48" s="45">
        <f>U48+V48</f>
        <v>175200</v>
      </c>
      <c r="X48" s="45">
        <f>I48+L48-47600</f>
        <v>40000</v>
      </c>
      <c r="Y48" s="45">
        <f t="shared" ref="Y48:Y51" si="47">J48+M48</f>
        <v>0</v>
      </c>
      <c r="Z48" s="45">
        <f t="shared" ref="Z48:Z51" si="48">X48+Y48</f>
        <v>40000</v>
      </c>
      <c r="AA48" s="45">
        <f>L48+O48-47600</f>
        <v>40000</v>
      </c>
      <c r="AB48" s="45">
        <f t="shared" ref="AB48:AB51" si="49">M48+P48</f>
        <v>0</v>
      </c>
      <c r="AC48" s="45">
        <f t="shared" si="35"/>
        <v>40000</v>
      </c>
      <c r="AD48" s="45">
        <f>23800*4</f>
        <v>95200</v>
      </c>
      <c r="AE48" s="45">
        <v>0</v>
      </c>
      <c r="AF48" s="45"/>
      <c r="AG48" s="45">
        <f t="shared" ref="AG48:AG51" si="50">AD48+AE48</f>
        <v>95200</v>
      </c>
      <c r="AH48" s="46">
        <f t="shared" si="41"/>
        <v>0</v>
      </c>
      <c r="AI48" s="12"/>
      <c r="AJ48" s="12"/>
      <c r="AK48" s="12"/>
      <c r="AL48" s="12"/>
      <c r="AM48" s="12"/>
      <c r="AN48" s="12"/>
      <c r="AO48" s="12"/>
    </row>
    <row r="49" spans="1:41" s="1" customFormat="1" ht="47.25" customHeight="1" x14ac:dyDescent="0.2">
      <c r="B49" s="14" t="s">
        <v>185</v>
      </c>
      <c r="C49" s="85" t="s">
        <v>330</v>
      </c>
      <c r="D49" s="71"/>
      <c r="E49" s="45" t="s">
        <v>91</v>
      </c>
      <c r="F49" s="44" t="s">
        <v>86</v>
      </c>
      <c r="G49" s="87">
        <v>2023</v>
      </c>
      <c r="H49" s="87">
        <v>2025</v>
      </c>
      <c r="I49" s="45">
        <v>55000</v>
      </c>
      <c r="J49" s="44">
        <v>0</v>
      </c>
      <c r="K49" s="45">
        <f t="shared" si="42"/>
        <v>55000</v>
      </c>
      <c r="L49" s="45">
        <v>55000</v>
      </c>
      <c r="M49" s="44">
        <v>0</v>
      </c>
      <c r="N49" s="45">
        <f t="shared" si="43"/>
        <v>55000</v>
      </c>
      <c r="O49" s="45">
        <v>55000</v>
      </c>
      <c r="P49" s="44">
        <v>0</v>
      </c>
      <c r="Q49" s="45">
        <f t="shared" si="44"/>
        <v>55000</v>
      </c>
      <c r="R49" s="45">
        <v>55000</v>
      </c>
      <c r="S49" s="44">
        <v>0</v>
      </c>
      <c r="T49" s="45">
        <f t="shared" si="45"/>
        <v>55000</v>
      </c>
      <c r="U49" s="45">
        <f t="shared" ref="U49:U51" si="51">I49+L49+O49+R49</f>
        <v>220000</v>
      </c>
      <c r="V49" s="45">
        <f t="shared" si="46"/>
        <v>0</v>
      </c>
      <c r="W49" s="45">
        <f t="shared" ref="W49:W51" si="52">U49+V49</f>
        <v>220000</v>
      </c>
      <c r="X49" s="45">
        <f>I49+L49-30000</f>
        <v>80000</v>
      </c>
      <c r="Y49" s="45">
        <f t="shared" si="47"/>
        <v>0</v>
      </c>
      <c r="Z49" s="45">
        <f t="shared" si="48"/>
        <v>80000</v>
      </c>
      <c r="AA49" s="45">
        <f>L49+O49-30000</f>
        <v>80000</v>
      </c>
      <c r="AB49" s="45">
        <f t="shared" si="49"/>
        <v>0</v>
      </c>
      <c r="AC49" s="45">
        <f t="shared" si="35"/>
        <v>80000</v>
      </c>
      <c r="AD49" s="45">
        <f>15000*4</f>
        <v>60000</v>
      </c>
      <c r="AE49" s="45">
        <v>0</v>
      </c>
      <c r="AF49" s="45"/>
      <c r="AG49" s="45">
        <f t="shared" si="50"/>
        <v>60000</v>
      </c>
      <c r="AH49" s="46">
        <f t="shared" si="41"/>
        <v>0</v>
      </c>
      <c r="AI49" s="12"/>
      <c r="AJ49" s="12"/>
      <c r="AK49" s="12"/>
      <c r="AL49" s="12"/>
      <c r="AM49" s="12"/>
      <c r="AN49" s="12"/>
      <c r="AO49" s="12"/>
    </row>
    <row r="50" spans="1:41" s="1" customFormat="1" ht="47.25" customHeight="1" x14ac:dyDescent="0.2">
      <c r="B50" s="14" t="s">
        <v>186</v>
      </c>
      <c r="C50" s="85" t="s">
        <v>328</v>
      </c>
      <c r="D50" s="71"/>
      <c r="E50" s="45" t="s">
        <v>91</v>
      </c>
      <c r="F50" s="44" t="s">
        <v>86</v>
      </c>
      <c r="G50" s="87">
        <v>2023</v>
      </c>
      <c r="H50" s="87">
        <v>2025</v>
      </c>
      <c r="I50" s="45">
        <v>68000</v>
      </c>
      <c r="J50" s="44">
        <v>0</v>
      </c>
      <c r="K50" s="45">
        <f t="shared" si="42"/>
        <v>68000</v>
      </c>
      <c r="L50" s="45">
        <v>68000</v>
      </c>
      <c r="M50" s="44">
        <v>0</v>
      </c>
      <c r="N50" s="45">
        <f t="shared" si="43"/>
        <v>68000</v>
      </c>
      <c r="O50" s="45">
        <v>68000</v>
      </c>
      <c r="P50" s="44">
        <v>0</v>
      </c>
      <c r="Q50" s="45">
        <f t="shared" si="44"/>
        <v>68000</v>
      </c>
      <c r="R50" s="45">
        <v>68000</v>
      </c>
      <c r="S50" s="44">
        <v>0</v>
      </c>
      <c r="T50" s="45">
        <f t="shared" si="45"/>
        <v>68000</v>
      </c>
      <c r="U50" s="45">
        <f t="shared" si="51"/>
        <v>272000</v>
      </c>
      <c r="V50" s="45">
        <f t="shared" si="46"/>
        <v>0</v>
      </c>
      <c r="W50" s="45">
        <f t="shared" si="52"/>
        <v>272000</v>
      </c>
      <c r="X50" s="45">
        <f>I50+L50-56000</f>
        <v>80000</v>
      </c>
      <c r="Y50" s="45">
        <f t="shared" si="47"/>
        <v>0</v>
      </c>
      <c r="Z50" s="45">
        <f t="shared" si="48"/>
        <v>80000</v>
      </c>
      <c r="AA50" s="45">
        <f>L50+O50-56000</f>
        <v>80000</v>
      </c>
      <c r="AB50" s="45">
        <f t="shared" si="49"/>
        <v>0</v>
      </c>
      <c r="AC50" s="45">
        <f t="shared" si="35"/>
        <v>80000</v>
      </c>
      <c r="AD50" s="45">
        <f>28000*4</f>
        <v>112000</v>
      </c>
      <c r="AE50" s="45">
        <v>0</v>
      </c>
      <c r="AF50" s="45"/>
      <c r="AG50" s="45">
        <f t="shared" si="50"/>
        <v>112000</v>
      </c>
      <c r="AH50" s="46">
        <f t="shared" si="41"/>
        <v>0</v>
      </c>
      <c r="AI50" s="12"/>
      <c r="AJ50" s="12"/>
      <c r="AK50" s="12"/>
      <c r="AL50" s="12"/>
      <c r="AM50" s="12"/>
      <c r="AN50" s="12"/>
      <c r="AO50" s="12"/>
    </row>
    <row r="51" spans="1:41" s="1" customFormat="1" ht="47.25" customHeight="1" x14ac:dyDescent="0.2">
      <c r="B51" s="14" t="s">
        <v>187</v>
      </c>
      <c r="C51" s="85" t="s">
        <v>182</v>
      </c>
      <c r="D51" s="71"/>
      <c r="E51" s="45" t="s">
        <v>91</v>
      </c>
      <c r="F51" s="44" t="s">
        <v>86</v>
      </c>
      <c r="G51" s="87">
        <v>2022</v>
      </c>
      <c r="H51" s="87">
        <v>2025</v>
      </c>
      <c r="I51" s="45">
        <v>85000</v>
      </c>
      <c r="J51" s="44">
        <v>0</v>
      </c>
      <c r="K51" s="45">
        <f t="shared" si="42"/>
        <v>85000</v>
      </c>
      <c r="L51" s="45">
        <v>85000</v>
      </c>
      <c r="M51" s="44">
        <v>0</v>
      </c>
      <c r="N51" s="45">
        <f t="shared" si="43"/>
        <v>85000</v>
      </c>
      <c r="O51" s="45">
        <v>85000</v>
      </c>
      <c r="P51" s="44">
        <v>0</v>
      </c>
      <c r="Q51" s="45">
        <f t="shared" si="44"/>
        <v>85000</v>
      </c>
      <c r="R51" s="45">
        <v>85000</v>
      </c>
      <c r="S51" s="44">
        <v>0</v>
      </c>
      <c r="T51" s="45">
        <f t="shared" si="45"/>
        <v>85000</v>
      </c>
      <c r="U51" s="45">
        <f t="shared" si="51"/>
        <v>340000</v>
      </c>
      <c r="V51" s="45">
        <f t="shared" si="46"/>
        <v>0</v>
      </c>
      <c r="W51" s="45">
        <f t="shared" si="52"/>
        <v>340000</v>
      </c>
      <c r="X51" s="45">
        <f>I51+L51-50000</f>
        <v>120000</v>
      </c>
      <c r="Y51" s="45">
        <f t="shared" si="47"/>
        <v>0</v>
      </c>
      <c r="Z51" s="45">
        <f t="shared" si="48"/>
        <v>120000</v>
      </c>
      <c r="AA51" s="45">
        <f>L51+O51-50000</f>
        <v>120000</v>
      </c>
      <c r="AB51" s="45">
        <f t="shared" si="49"/>
        <v>0</v>
      </c>
      <c r="AC51" s="45">
        <f t="shared" si="35"/>
        <v>120000</v>
      </c>
      <c r="AD51" s="45">
        <f>25000*4</f>
        <v>100000</v>
      </c>
      <c r="AE51" s="45">
        <v>0</v>
      </c>
      <c r="AF51" s="45"/>
      <c r="AG51" s="45">
        <f t="shared" si="50"/>
        <v>100000</v>
      </c>
      <c r="AH51" s="46">
        <f t="shared" si="41"/>
        <v>0</v>
      </c>
      <c r="AI51" s="12"/>
      <c r="AJ51" s="12"/>
      <c r="AK51" s="12"/>
      <c r="AL51" s="12"/>
      <c r="AM51" s="12"/>
      <c r="AN51" s="12"/>
      <c r="AO51" s="12"/>
    </row>
    <row r="52" spans="1:41" ht="25.5" customHeight="1" x14ac:dyDescent="0.2">
      <c r="A52" s="1"/>
      <c r="B52" s="67"/>
      <c r="C52" s="53" t="s">
        <v>67</v>
      </c>
      <c r="D52" s="59"/>
      <c r="E52" s="47"/>
      <c r="F52" s="47"/>
      <c r="G52" s="47"/>
      <c r="H52" s="47"/>
      <c r="I52" s="48">
        <f>SUM(I46:I51)</f>
        <v>448150</v>
      </c>
      <c r="J52" s="48">
        <f t="shared" ref="J52:AG52" si="53">SUM(J46:J51)</f>
        <v>0</v>
      </c>
      <c r="K52" s="48">
        <f t="shared" si="53"/>
        <v>448150</v>
      </c>
      <c r="L52" s="48">
        <f t="shared" si="53"/>
        <v>448150</v>
      </c>
      <c r="M52" s="48">
        <f t="shared" si="53"/>
        <v>0</v>
      </c>
      <c r="N52" s="48">
        <f t="shared" si="53"/>
        <v>448150</v>
      </c>
      <c r="O52" s="48">
        <f t="shared" si="53"/>
        <v>448150</v>
      </c>
      <c r="P52" s="48">
        <f t="shared" si="53"/>
        <v>0</v>
      </c>
      <c r="Q52" s="48">
        <f t="shared" si="53"/>
        <v>448150</v>
      </c>
      <c r="R52" s="48">
        <f t="shared" si="53"/>
        <v>448150</v>
      </c>
      <c r="S52" s="48">
        <f t="shared" si="53"/>
        <v>0</v>
      </c>
      <c r="T52" s="48">
        <f t="shared" si="53"/>
        <v>448150</v>
      </c>
      <c r="U52" s="48">
        <f t="shared" si="53"/>
        <v>1792600</v>
      </c>
      <c r="V52" s="48">
        <f t="shared" si="53"/>
        <v>0</v>
      </c>
      <c r="W52" s="48">
        <f>SUM(W46:W51)</f>
        <v>1792600</v>
      </c>
      <c r="X52" s="48">
        <f t="shared" si="53"/>
        <v>712700</v>
      </c>
      <c r="Y52" s="48">
        <f t="shared" si="53"/>
        <v>0</v>
      </c>
      <c r="Z52" s="48">
        <f t="shared" si="53"/>
        <v>712700</v>
      </c>
      <c r="AA52" s="48">
        <f t="shared" si="53"/>
        <v>712700</v>
      </c>
      <c r="AB52" s="48">
        <f t="shared" si="53"/>
        <v>0</v>
      </c>
      <c r="AC52" s="48">
        <f t="shared" si="53"/>
        <v>712700</v>
      </c>
      <c r="AD52" s="48">
        <f t="shared" si="53"/>
        <v>367200</v>
      </c>
      <c r="AE52" s="48">
        <f t="shared" si="53"/>
        <v>0</v>
      </c>
      <c r="AF52" s="48">
        <f t="shared" si="53"/>
        <v>0</v>
      </c>
      <c r="AG52" s="48">
        <f t="shared" si="53"/>
        <v>367200</v>
      </c>
      <c r="AH52" s="153">
        <f>W52-Z52-AC52-AG52</f>
        <v>0</v>
      </c>
    </row>
    <row r="53" spans="1:41" ht="44.25" customHeight="1" x14ac:dyDescent="0.2">
      <c r="B53" s="65">
        <v>1.3</v>
      </c>
      <c r="C53" s="74" t="s">
        <v>373</v>
      </c>
      <c r="D53" s="57"/>
      <c r="E53" s="54"/>
      <c r="F53" s="54"/>
      <c r="G53" s="55"/>
      <c r="H53" s="55"/>
      <c r="I53" s="9"/>
      <c r="J53" s="9"/>
      <c r="K53" s="10"/>
      <c r="L53" s="9"/>
      <c r="M53" s="9"/>
      <c r="N53" s="10"/>
      <c r="O53" s="9"/>
      <c r="P53" s="9"/>
      <c r="Q53" s="10"/>
      <c r="R53" s="9"/>
      <c r="S53" s="9"/>
      <c r="T53" s="10"/>
      <c r="U53" s="10"/>
      <c r="V53" s="10"/>
      <c r="W53" s="10"/>
      <c r="X53" s="10"/>
      <c r="Y53" s="10"/>
      <c r="Z53" s="10"/>
      <c r="AA53" s="10"/>
      <c r="AB53" s="10"/>
      <c r="AC53" s="10"/>
      <c r="AD53" s="10"/>
      <c r="AE53" s="10"/>
      <c r="AF53" s="10"/>
      <c r="AG53" s="10"/>
      <c r="AH53" s="46"/>
    </row>
    <row r="54" spans="1:41" ht="18" customHeight="1" x14ac:dyDescent="0.2">
      <c r="B54" s="65"/>
      <c r="C54" s="42" t="s">
        <v>36</v>
      </c>
      <c r="D54" s="57"/>
      <c r="E54" s="54"/>
      <c r="F54" s="54"/>
      <c r="G54" s="66"/>
      <c r="H54" s="66"/>
      <c r="I54" s="9"/>
      <c r="J54" s="9"/>
      <c r="K54" s="10"/>
      <c r="L54" s="9"/>
      <c r="M54" s="9"/>
      <c r="N54" s="10"/>
      <c r="O54" s="9"/>
      <c r="P54" s="9"/>
      <c r="Q54" s="10"/>
      <c r="R54" s="9"/>
      <c r="S54" s="9"/>
      <c r="T54" s="10"/>
      <c r="U54" s="10"/>
      <c r="V54" s="10"/>
      <c r="W54" s="10"/>
      <c r="X54" s="10"/>
      <c r="Y54" s="10"/>
      <c r="Z54" s="10"/>
      <c r="AA54" s="10"/>
      <c r="AB54" s="10"/>
      <c r="AC54" s="10"/>
      <c r="AD54" s="10"/>
      <c r="AE54" s="10"/>
      <c r="AF54" s="10"/>
      <c r="AG54" s="10"/>
      <c r="AH54" s="46"/>
    </row>
    <row r="55" spans="1:41" ht="52.5" customHeight="1" x14ac:dyDescent="0.2">
      <c r="B55" s="65" t="s">
        <v>4</v>
      </c>
      <c r="C55" s="72" t="s">
        <v>331</v>
      </c>
      <c r="D55" s="71"/>
      <c r="E55" s="54" t="s">
        <v>91</v>
      </c>
      <c r="F55" s="54" t="s">
        <v>228</v>
      </c>
      <c r="G55" s="66">
        <v>2022</v>
      </c>
      <c r="H55" s="66">
        <v>2025</v>
      </c>
      <c r="I55" s="45">
        <v>153710</v>
      </c>
      <c r="J55" s="44">
        <v>0</v>
      </c>
      <c r="K55" s="45">
        <f>I55+J55</f>
        <v>153710</v>
      </c>
      <c r="L55" s="45">
        <v>153710</v>
      </c>
      <c r="M55" s="44">
        <v>0</v>
      </c>
      <c r="N55" s="45">
        <f>L55+M55</f>
        <v>153710</v>
      </c>
      <c r="O55" s="45">
        <v>153710</v>
      </c>
      <c r="P55" s="44">
        <v>0</v>
      </c>
      <c r="Q55" s="45">
        <f>O55+P55</f>
        <v>153710</v>
      </c>
      <c r="R55" s="45">
        <v>153710</v>
      </c>
      <c r="S55" s="44">
        <v>0</v>
      </c>
      <c r="T55" s="45">
        <f>R55+S55</f>
        <v>153710</v>
      </c>
      <c r="U55" s="45">
        <f>I55+L55+O55+R55</f>
        <v>614840</v>
      </c>
      <c r="V55" s="45">
        <f t="shared" ref="V55" si="54">J55+M55+P55+S55</f>
        <v>0</v>
      </c>
      <c r="W55" s="45">
        <f t="shared" ref="W55" si="55">U55+V55</f>
        <v>614840</v>
      </c>
      <c r="X55" s="45">
        <f>I55+L55-100000</f>
        <v>207420</v>
      </c>
      <c r="Y55" s="45">
        <f t="shared" ref="Y55" si="56">J55+M55</f>
        <v>0</v>
      </c>
      <c r="Z55" s="45">
        <f t="shared" ref="Z55" si="57">X55+Y55</f>
        <v>207420</v>
      </c>
      <c r="AA55" s="45">
        <f>O55+R55-100000</f>
        <v>207420</v>
      </c>
      <c r="AB55" s="45">
        <v>0</v>
      </c>
      <c r="AC55" s="45">
        <f t="shared" ref="AC55" si="58">AA55+AB55</f>
        <v>207420</v>
      </c>
      <c r="AD55" s="45">
        <v>200000</v>
      </c>
      <c r="AE55" s="45">
        <v>0</v>
      </c>
      <c r="AF55" s="45"/>
      <c r="AG55" s="45">
        <f>AD55+AE55</f>
        <v>200000</v>
      </c>
      <c r="AH55" s="46">
        <f>W55-Z55-AC55-AG55</f>
        <v>0</v>
      </c>
    </row>
    <row r="56" spans="1:41" ht="30" customHeight="1" x14ac:dyDescent="0.2">
      <c r="B56" s="65" t="s">
        <v>115</v>
      </c>
      <c r="C56" s="72" t="s">
        <v>175</v>
      </c>
      <c r="D56" s="71"/>
      <c r="E56" s="54" t="s">
        <v>91</v>
      </c>
      <c r="F56" s="54" t="s">
        <v>228</v>
      </c>
      <c r="G56" s="66">
        <v>2023</v>
      </c>
      <c r="H56" s="66">
        <v>2025</v>
      </c>
      <c r="I56" s="45">
        <v>155570</v>
      </c>
      <c r="J56" s="44">
        <v>0</v>
      </c>
      <c r="K56" s="45">
        <f t="shared" ref="K56:K84" si="59">I56+J56</f>
        <v>155570</v>
      </c>
      <c r="L56" s="45">
        <v>155570</v>
      </c>
      <c r="M56" s="44">
        <v>0</v>
      </c>
      <c r="N56" s="45">
        <f t="shared" ref="N56:N84" si="60">L56+M56</f>
        <v>155570</v>
      </c>
      <c r="O56" s="45">
        <v>155570</v>
      </c>
      <c r="P56" s="44">
        <v>0</v>
      </c>
      <c r="Q56" s="45">
        <f t="shared" ref="Q56:Q84" si="61">O56+P56</f>
        <v>155570</v>
      </c>
      <c r="R56" s="45">
        <v>155570</v>
      </c>
      <c r="S56" s="44">
        <v>0</v>
      </c>
      <c r="T56" s="45">
        <f t="shared" ref="T56:T84" si="62">R56+S56</f>
        <v>155570</v>
      </c>
      <c r="U56" s="45">
        <f t="shared" ref="U56:U84" si="63">I56+L56+O56+R56</f>
        <v>622280</v>
      </c>
      <c r="V56" s="45">
        <f t="shared" ref="V56:V84" si="64">J56+M56+P56+S56</f>
        <v>0</v>
      </c>
      <c r="W56" s="45">
        <f t="shared" ref="W56:W84" si="65">U56+V56</f>
        <v>622280</v>
      </c>
      <c r="X56" s="45">
        <f t="shared" ref="X56:X81" si="66">I56+L56</f>
        <v>311140</v>
      </c>
      <c r="Y56" s="45">
        <f t="shared" ref="Y56:Y82" si="67">J56+M56</f>
        <v>0</v>
      </c>
      <c r="Z56" s="45">
        <f t="shared" ref="Z56:Z82" si="68">X56+Y56</f>
        <v>311140</v>
      </c>
      <c r="AA56" s="45">
        <f t="shared" ref="AA56:AA82" si="69">O56+R56</f>
        <v>311140</v>
      </c>
      <c r="AB56" s="45">
        <v>0</v>
      </c>
      <c r="AC56" s="45">
        <f t="shared" ref="AC56:AC82" si="70">AA56+AB56</f>
        <v>311140</v>
      </c>
      <c r="AD56" s="45">
        <v>0</v>
      </c>
      <c r="AE56" s="45">
        <v>0</v>
      </c>
      <c r="AF56" s="45"/>
      <c r="AG56" s="45">
        <f t="shared" ref="AG56:AG84" si="71">AD56+AE56</f>
        <v>0</v>
      </c>
      <c r="AH56" s="46">
        <f>W56-Z56-AC56-AG56</f>
        <v>0</v>
      </c>
    </row>
    <row r="57" spans="1:41" ht="31.5" customHeight="1" x14ac:dyDescent="0.2">
      <c r="B57" s="65" t="s">
        <v>117</v>
      </c>
      <c r="C57" s="72" t="s">
        <v>251</v>
      </c>
      <c r="D57" s="71"/>
      <c r="E57" s="54" t="s">
        <v>91</v>
      </c>
      <c r="F57" s="54" t="s">
        <v>249</v>
      </c>
      <c r="G57" s="66">
        <v>2022</v>
      </c>
      <c r="H57" s="66">
        <v>2025</v>
      </c>
      <c r="I57" s="45">
        <v>311130</v>
      </c>
      <c r="J57" s="44">
        <v>0</v>
      </c>
      <c r="K57" s="45">
        <f t="shared" si="59"/>
        <v>311130</v>
      </c>
      <c r="L57" s="45">
        <v>311130</v>
      </c>
      <c r="M57" s="44">
        <v>0</v>
      </c>
      <c r="N57" s="45">
        <f t="shared" si="60"/>
        <v>311130</v>
      </c>
      <c r="O57" s="45">
        <v>311130</v>
      </c>
      <c r="P57" s="44">
        <v>0</v>
      </c>
      <c r="Q57" s="45">
        <f t="shared" si="61"/>
        <v>311130</v>
      </c>
      <c r="R57" s="45">
        <v>311130</v>
      </c>
      <c r="S57" s="44">
        <v>0</v>
      </c>
      <c r="T57" s="45">
        <f t="shared" si="62"/>
        <v>311130</v>
      </c>
      <c r="U57" s="45">
        <f t="shared" si="63"/>
        <v>1244520</v>
      </c>
      <c r="V57" s="45">
        <f t="shared" si="64"/>
        <v>0</v>
      </c>
      <c r="W57" s="45">
        <f t="shared" si="65"/>
        <v>1244520</v>
      </c>
      <c r="X57" s="45">
        <f t="shared" si="66"/>
        <v>622260</v>
      </c>
      <c r="Y57" s="45">
        <f t="shared" si="67"/>
        <v>0</v>
      </c>
      <c r="Z57" s="45">
        <f t="shared" si="68"/>
        <v>622260</v>
      </c>
      <c r="AA57" s="45">
        <f t="shared" si="69"/>
        <v>622260</v>
      </c>
      <c r="AB57" s="45">
        <v>0</v>
      </c>
      <c r="AC57" s="45">
        <f t="shared" si="70"/>
        <v>622260</v>
      </c>
      <c r="AD57" s="45">
        <v>0</v>
      </c>
      <c r="AE57" s="45">
        <v>0</v>
      </c>
      <c r="AF57" s="45"/>
      <c r="AG57" s="45">
        <f t="shared" si="71"/>
        <v>0</v>
      </c>
      <c r="AH57" s="46">
        <f t="shared" ref="AH57:AH85" si="72">W57-Z57-AC57-AG57</f>
        <v>0</v>
      </c>
    </row>
    <row r="58" spans="1:41" ht="48" customHeight="1" x14ac:dyDescent="0.2">
      <c r="B58" s="65" t="s">
        <v>116</v>
      </c>
      <c r="C58" s="72" t="s">
        <v>69</v>
      </c>
      <c r="D58" s="71"/>
      <c r="E58" s="54" t="s">
        <v>91</v>
      </c>
      <c r="F58" s="54" t="s">
        <v>250</v>
      </c>
      <c r="G58" s="66">
        <v>2022</v>
      </c>
      <c r="H58" s="66">
        <v>2025</v>
      </c>
      <c r="I58" s="45">
        <v>103700</v>
      </c>
      <c r="J58" s="44">
        <v>0</v>
      </c>
      <c r="K58" s="45">
        <f t="shared" si="59"/>
        <v>103700</v>
      </c>
      <c r="L58" s="45">
        <v>103700</v>
      </c>
      <c r="M58" s="44">
        <v>0</v>
      </c>
      <c r="N58" s="45">
        <f t="shared" si="60"/>
        <v>103700</v>
      </c>
      <c r="O58" s="45">
        <v>103700</v>
      </c>
      <c r="P58" s="44">
        <v>0</v>
      </c>
      <c r="Q58" s="45">
        <f t="shared" si="61"/>
        <v>103700</v>
      </c>
      <c r="R58" s="45">
        <v>103700</v>
      </c>
      <c r="S58" s="44">
        <v>0</v>
      </c>
      <c r="T58" s="45">
        <f t="shared" si="62"/>
        <v>103700</v>
      </c>
      <c r="U58" s="45">
        <f t="shared" si="63"/>
        <v>414800</v>
      </c>
      <c r="V58" s="45">
        <f t="shared" si="64"/>
        <v>0</v>
      </c>
      <c r="W58" s="45">
        <f t="shared" si="65"/>
        <v>414800</v>
      </c>
      <c r="X58" s="45">
        <f t="shared" si="66"/>
        <v>207400</v>
      </c>
      <c r="Y58" s="45">
        <f t="shared" si="67"/>
        <v>0</v>
      </c>
      <c r="Z58" s="45">
        <f t="shared" si="68"/>
        <v>207400</v>
      </c>
      <c r="AA58" s="45">
        <f t="shared" si="69"/>
        <v>207400</v>
      </c>
      <c r="AB58" s="45">
        <v>0</v>
      </c>
      <c r="AC58" s="45">
        <f t="shared" si="70"/>
        <v>207400</v>
      </c>
      <c r="AD58" s="45">
        <v>0</v>
      </c>
      <c r="AE58" s="45">
        <v>0</v>
      </c>
      <c r="AF58" s="45"/>
      <c r="AG58" s="45">
        <f t="shared" si="71"/>
        <v>0</v>
      </c>
      <c r="AH58" s="46">
        <f t="shared" si="72"/>
        <v>0</v>
      </c>
    </row>
    <row r="59" spans="1:41" ht="51" customHeight="1" x14ac:dyDescent="0.2">
      <c r="B59" s="65" t="s">
        <v>118</v>
      </c>
      <c r="C59" s="72" t="s">
        <v>252</v>
      </c>
      <c r="D59" s="60"/>
      <c r="E59" s="54" t="s">
        <v>91</v>
      </c>
      <c r="F59" s="54" t="s">
        <v>254</v>
      </c>
      <c r="G59" s="66">
        <v>2022</v>
      </c>
      <c r="H59" s="66">
        <v>2025</v>
      </c>
      <c r="I59" s="45">
        <v>51860</v>
      </c>
      <c r="J59" s="44">
        <v>0</v>
      </c>
      <c r="K59" s="45">
        <f t="shared" si="59"/>
        <v>51860</v>
      </c>
      <c r="L59" s="45">
        <v>51860</v>
      </c>
      <c r="M59" s="44">
        <v>0</v>
      </c>
      <c r="N59" s="45">
        <f t="shared" si="60"/>
        <v>51860</v>
      </c>
      <c r="O59" s="45">
        <v>51860</v>
      </c>
      <c r="P59" s="44">
        <v>0</v>
      </c>
      <c r="Q59" s="45">
        <f t="shared" si="61"/>
        <v>51860</v>
      </c>
      <c r="R59" s="45">
        <v>51860</v>
      </c>
      <c r="S59" s="44">
        <v>0</v>
      </c>
      <c r="T59" s="45">
        <f t="shared" si="62"/>
        <v>51860</v>
      </c>
      <c r="U59" s="45">
        <f t="shared" si="63"/>
        <v>207440</v>
      </c>
      <c r="V59" s="45">
        <f t="shared" si="64"/>
        <v>0</v>
      </c>
      <c r="W59" s="45">
        <f t="shared" si="65"/>
        <v>207440</v>
      </c>
      <c r="X59" s="45">
        <f t="shared" si="66"/>
        <v>103720</v>
      </c>
      <c r="Y59" s="45">
        <f t="shared" si="67"/>
        <v>0</v>
      </c>
      <c r="Z59" s="45">
        <f t="shared" si="68"/>
        <v>103720</v>
      </c>
      <c r="AA59" s="45">
        <f t="shared" si="69"/>
        <v>103720</v>
      </c>
      <c r="AB59" s="45">
        <v>0</v>
      </c>
      <c r="AC59" s="45">
        <f t="shared" si="70"/>
        <v>103720</v>
      </c>
      <c r="AD59" s="45">
        <v>0</v>
      </c>
      <c r="AE59" s="45">
        <v>0</v>
      </c>
      <c r="AF59" s="45"/>
      <c r="AG59" s="45">
        <f t="shared" si="71"/>
        <v>0</v>
      </c>
      <c r="AH59" s="46">
        <f t="shared" si="72"/>
        <v>0</v>
      </c>
    </row>
    <row r="60" spans="1:41" ht="51" customHeight="1" x14ac:dyDescent="0.2">
      <c r="B60" s="93" t="s">
        <v>119</v>
      </c>
      <c r="C60" s="72" t="s">
        <v>253</v>
      </c>
      <c r="D60" s="60"/>
      <c r="E60" s="54" t="s">
        <v>91</v>
      </c>
      <c r="F60" s="54" t="s">
        <v>255</v>
      </c>
      <c r="G60" s="87">
        <v>2022</v>
      </c>
      <c r="H60" s="87">
        <v>2025</v>
      </c>
      <c r="I60" s="45">
        <v>155570</v>
      </c>
      <c r="J60" s="44">
        <v>0</v>
      </c>
      <c r="K60" s="45">
        <f t="shared" si="59"/>
        <v>155570</v>
      </c>
      <c r="L60" s="45">
        <v>155570</v>
      </c>
      <c r="M60" s="44">
        <v>0</v>
      </c>
      <c r="N60" s="45">
        <f t="shared" si="60"/>
        <v>155570</v>
      </c>
      <c r="O60" s="45">
        <v>155570</v>
      </c>
      <c r="P60" s="44">
        <v>0</v>
      </c>
      <c r="Q60" s="45">
        <f t="shared" si="61"/>
        <v>155570</v>
      </c>
      <c r="R60" s="45">
        <v>155570</v>
      </c>
      <c r="S60" s="44">
        <v>0</v>
      </c>
      <c r="T60" s="45">
        <f t="shared" si="62"/>
        <v>155570</v>
      </c>
      <c r="U60" s="45">
        <f t="shared" si="63"/>
        <v>622280</v>
      </c>
      <c r="V60" s="45">
        <f t="shared" si="64"/>
        <v>0</v>
      </c>
      <c r="W60" s="45">
        <f t="shared" si="65"/>
        <v>622280</v>
      </c>
      <c r="X60" s="45">
        <f t="shared" si="66"/>
        <v>311140</v>
      </c>
      <c r="Y60" s="45">
        <f t="shared" si="67"/>
        <v>0</v>
      </c>
      <c r="Z60" s="45">
        <f t="shared" si="68"/>
        <v>311140</v>
      </c>
      <c r="AA60" s="45">
        <f t="shared" si="69"/>
        <v>311140</v>
      </c>
      <c r="AB60" s="45">
        <v>0</v>
      </c>
      <c r="AC60" s="45">
        <f t="shared" si="70"/>
        <v>311140</v>
      </c>
      <c r="AD60" s="45">
        <v>0</v>
      </c>
      <c r="AE60" s="45">
        <v>0</v>
      </c>
      <c r="AF60" s="45"/>
      <c r="AG60" s="45">
        <f t="shared" si="71"/>
        <v>0</v>
      </c>
      <c r="AH60" s="46">
        <f t="shared" si="72"/>
        <v>0</v>
      </c>
    </row>
    <row r="61" spans="1:41" ht="36.75" customHeight="1" x14ac:dyDescent="0.2">
      <c r="B61" s="93" t="s">
        <v>120</v>
      </c>
      <c r="C61" s="72" t="s">
        <v>176</v>
      </c>
      <c r="D61" s="60"/>
      <c r="E61" s="54" t="s">
        <v>91</v>
      </c>
      <c r="F61" s="54" t="s">
        <v>257</v>
      </c>
      <c r="G61" s="87">
        <v>2022</v>
      </c>
      <c r="H61" s="87">
        <v>2025</v>
      </c>
      <c r="I61" s="45">
        <v>103710</v>
      </c>
      <c r="J61" s="44">
        <v>0</v>
      </c>
      <c r="K61" s="45">
        <f t="shared" si="59"/>
        <v>103710</v>
      </c>
      <c r="L61" s="45">
        <v>103710</v>
      </c>
      <c r="M61" s="44">
        <v>0</v>
      </c>
      <c r="N61" s="45">
        <f t="shared" si="60"/>
        <v>103710</v>
      </c>
      <c r="O61" s="45">
        <v>103710</v>
      </c>
      <c r="P61" s="44">
        <v>0</v>
      </c>
      <c r="Q61" s="45">
        <f t="shared" si="61"/>
        <v>103710</v>
      </c>
      <c r="R61" s="45">
        <v>103710</v>
      </c>
      <c r="S61" s="44">
        <v>0</v>
      </c>
      <c r="T61" s="45">
        <f t="shared" si="62"/>
        <v>103710</v>
      </c>
      <c r="U61" s="45">
        <f t="shared" si="63"/>
        <v>414840</v>
      </c>
      <c r="V61" s="45">
        <f t="shared" si="64"/>
        <v>0</v>
      </c>
      <c r="W61" s="45">
        <f t="shared" si="65"/>
        <v>414840</v>
      </c>
      <c r="X61" s="45">
        <f t="shared" si="66"/>
        <v>207420</v>
      </c>
      <c r="Y61" s="45">
        <f t="shared" si="67"/>
        <v>0</v>
      </c>
      <c r="Z61" s="45">
        <f t="shared" si="68"/>
        <v>207420</v>
      </c>
      <c r="AA61" s="45">
        <f t="shared" si="69"/>
        <v>207420</v>
      </c>
      <c r="AB61" s="45">
        <v>0</v>
      </c>
      <c r="AC61" s="45">
        <f t="shared" si="70"/>
        <v>207420</v>
      </c>
      <c r="AD61" s="45">
        <v>0</v>
      </c>
      <c r="AE61" s="45">
        <v>0</v>
      </c>
      <c r="AF61" s="45"/>
      <c r="AG61" s="45">
        <f t="shared" si="71"/>
        <v>0</v>
      </c>
      <c r="AH61" s="46">
        <f t="shared" si="72"/>
        <v>0</v>
      </c>
    </row>
    <row r="62" spans="1:41" ht="39.75" customHeight="1" x14ac:dyDescent="0.2">
      <c r="B62" s="93" t="s">
        <v>121</v>
      </c>
      <c r="C62" s="72" t="s">
        <v>256</v>
      </c>
      <c r="D62" s="60"/>
      <c r="E62" s="54" t="s">
        <v>91</v>
      </c>
      <c r="F62" s="54" t="s">
        <v>258</v>
      </c>
      <c r="G62" s="87">
        <v>2022</v>
      </c>
      <c r="H62" s="87">
        <v>2025</v>
      </c>
      <c r="I62" s="45">
        <v>51860</v>
      </c>
      <c r="J62" s="44">
        <v>0</v>
      </c>
      <c r="K62" s="45">
        <f t="shared" si="59"/>
        <v>51860</v>
      </c>
      <c r="L62" s="45">
        <v>51860</v>
      </c>
      <c r="M62" s="44">
        <v>0</v>
      </c>
      <c r="N62" s="45">
        <f t="shared" si="60"/>
        <v>51860</v>
      </c>
      <c r="O62" s="45">
        <v>51860</v>
      </c>
      <c r="P62" s="44">
        <v>0</v>
      </c>
      <c r="Q62" s="45">
        <f t="shared" si="61"/>
        <v>51860</v>
      </c>
      <c r="R62" s="45">
        <v>51860</v>
      </c>
      <c r="S62" s="44">
        <v>0</v>
      </c>
      <c r="T62" s="45">
        <f t="shared" si="62"/>
        <v>51860</v>
      </c>
      <c r="U62" s="45">
        <f t="shared" si="63"/>
        <v>207440</v>
      </c>
      <c r="V62" s="45">
        <f t="shared" si="64"/>
        <v>0</v>
      </c>
      <c r="W62" s="45">
        <f t="shared" si="65"/>
        <v>207440</v>
      </c>
      <c r="X62" s="45">
        <f t="shared" si="66"/>
        <v>103720</v>
      </c>
      <c r="Y62" s="45">
        <f t="shared" si="67"/>
        <v>0</v>
      </c>
      <c r="Z62" s="45">
        <f t="shared" si="68"/>
        <v>103720</v>
      </c>
      <c r="AA62" s="45">
        <f t="shared" si="69"/>
        <v>103720</v>
      </c>
      <c r="AB62" s="45">
        <v>0</v>
      </c>
      <c r="AC62" s="45">
        <f t="shared" si="70"/>
        <v>103720</v>
      </c>
      <c r="AD62" s="45">
        <v>0</v>
      </c>
      <c r="AE62" s="45">
        <v>0</v>
      </c>
      <c r="AF62" s="45"/>
      <c r="AG62" s="45">
        <f t="shared" si="71"/>
        <v>0</v>
      </c>
      <c r="AH62" s="46">
        <f t="shared" si="72"/>
        <v>0</v>
      </c>
    </row>
    <row r="63" spans="1:41" ht="51" customHeight="1" x14ac:dyDescent="0.2">
      <c r="B63" s="93" t="s">
        <v>122</v>
      </c>
      <c r="C63" s="72" t="s">
        <v>183</v>
      </c>
      <c r="D63" s="60"/>
      <c r="E63" s="54" t="s">
        <v>91</v>
      </c>
      <c r="F63" s="54" t="s">
        <v>86</v>
      </c>
      <c r="G63" s="87">
        <v>2022</v>
      </c>
      <c r="H63" s="87">
        <v>2025</v>
      </c>
      <c r="I63" s="45">
        <v>151850</v>
      </c>
      <c r="J63" s="44">
        <v>0</v>
      </c>
      <c r="K63" s="45">
        <f t="shared" si="59"/>
        <v>151850</v>
      </c>
      <c r="L63" s="45">
        <v>51850</v>
      </c>
      <c r="M63" s="44">
        <v>0</v>
      </c>
      <c r="N63" s="45">
        <f t="shared" si="60"/>
        <v>51850</v>
      </c>
      <c r="O63" s="45">
        <v>51850</v>
      </c>
      <c r="P63" s="44">
        <v>0</v>
      </c>
      <c r="Q63" s="45">
        <f t="shared" si="61"/>
        <v>51850</v>
      </c>
      <c r="R63" s="45">
        <v>51850</v>
      </c>
      <c r="S63" s="44">
        <v>0</v>
      </c>
      <c r="T63" s="45">
        <f t="shared" si="62"/>
        <v>51850</v>
      </c>
      <c r="U63" s="45">
        <f t="shared" si="63"/>
        <v>307400</v>
      </c>
      <c r="V63" s="45">
        <f t="shared" si="64"/>
        <v>0</v>
      </c>
      <c r="W63" s="45">
        <f t="shared" si="65"/>
        <v>307400</v>
      </c>
      <c r="X63" s="45">
        <f t="shared" si="66"/>
        <v>203700</v>
      </c>
      <c r="Y63" s="45">
        <f t="shared" si="67"/>
        <v>0</v>
      </c>
      <c r="Z63" s="45">
        <f t="shared" si="68"/>
        <v>203700</v>
      </c>
      <c r="AA63" s="45">
        <f t="shared" si="69"/>
        <v>103700</v>
      </c>
      <c r="AB63" s="45">
        <v>0</v>
      </c>
      <c r="AC63" s="45">
        <f t="shared" si="70"/>
        <v>103700</v>
      </c>
      <c r="AD63" s="45">
        <v>0</v>
      </c>
      <c r="AE63" s="45">
        <v>0</v>
      </c>
      <c r="AF63" s="45"/>
      <c r="AG63" s="45">
        <f t="shared" si="71"/>
        <v>0</v>
      </c>
      <c r="AH63" s="46">
        <f t="shared" si="72"/>
        <v>0</v>
      </c>
    </row>
    <row r="64" spans="1:41" ht="43.5" customHeight="1" x14ac:dyDescent="0.2">
      <c r="B64" s="93" t="s">
        <v>123</v>
      </c>
      <c r="C64" s="72" t="s">
        <v>259</v>
      </c>
      <c r="D64" s="60"/>
      <c r="E64" s="54" t="s">
        <v>91</v>
      </c>
      <c r="F64" s="54" t="s">
        <v>301</v>
      </c>
      <c r="G64" s="87">
        <v>2022</v>
      </c>
      <c r="H64" s="87">
        <v>2025</v>
      </c>
      <c r="I64" s="45">
        <v>129639.65000000001</v>
      </c>
      <c r="J64" s="44">
        <v>0</v>
      </c>
      <c r="K64" s="45">
        <f t="shared" si="59"/>
        <v>129639.65000000001</v>
      </c>
      <c r="L64" s="45">
        <v>129639.65000000001</v>
      </c>
      <c r="M64" s="44">
        <v>0</v>
      </c>
      <c r="N64" s="45">
        <f t="shared" si="60"/>
        <v>129639.65000000001</v>
      </c>
      <c r="O64" s="45">
        <v>129639.65000000001</v>
      </c>
      <c r="P64" s="44">
        <v>0</v>
      </c>
      <c r="Q64" s="45">
        <f t="shared" si="61"/>
        <v>129639.65000000001</v>
      </c>
      <c r="R64" s="45">
        <v>129639.65000000001</v>
      </c>
      <c r="S64" s="44">
        <v>0</v>
      </c>
      <c r="T64" s="45">
        <f t="shared" si="62"/>
        <v>129639.65000000001</v>
      </c>
      <c r="U64" s="45">
        <f t="shared" si="63"/>
        <v>518558.60000000003</v>
      </c>
      <c r="V64" s="45">
        <f t="shared" si="64"/>
        <v>0</v>
      </c>
      <c r="W64" s="45">
        <f t="shared" si="65"/>
        <v>518558.60000000003</v>
      </c>
      <c r="X64" s="45">
        <f t="shared" si="66"/>
        <v>259279.30000000002</v>
      </c>
      <c r="Y64" s="45">
        <f t="shared" si="67"/>
        <v>0</v>
      </c>
      <c r="Z64" s="45">
        <f t="shared" si="68"/>
        <v>259279.30000000002</v>
      </c>
      <c r="AA64" s="45">
        <f t="shared" si="69"/>
        <v>259279.30000000002</v>
      </c>
      <c r="AB64" s="45">
        <v>0</v>
      </c>
      <c r="AC64" s="45">
        <f t="shared" si="70"/>
        <v>259279.30000000002</v>
      </c>
      <c r="AD64" s="45">
        <v>0</v>
      </c>
      <c r="AE64" s="45">
        <v>0</v>
      </c>
      <c r="AF64" s="45"/>
      <c r="AG64" s="45">
        <f t="shared" si="71"/>
        <v>0</v>
      </c>
      <c r="AH64" s="46">
        <f t="shared" si="72"/>
        <v>0</v>
      </c>
    </row>
    <row r="65" spans="2:41" ht="39.75" customHeight="1" x14ac:dyDescent="0.2">
      <c r="B65" s="93" t="s">
        <v>124</v>
      </c>
      <c r="C65" s="72" t="s">
        <v>265</v>
      </c>
      <c r="D65" s="60"/>
      <c r="E65" s="54" t="s">
        <v>83</v>
      </c>
      <c r="F65" s="54" t="s">
        <v>260</v>
      </c>
      <c r="G65" s="87">
        <v>2023</v>
      </c>
      <c r="H65" s="87">
        <v>2025</v>
      </c>
      <c r="I65" s="45">
        <v>103700</v>
      </c>
      <c r="J65" s="44">
        <v>0</v>
      </c>
      <c r="K65" s="45">
        <f t="shared" si="59"/>
        <v>103700</v>
      </c>
      <c r="L65" s="45">
        <v>103700</v>
      </c>
      <c r="M65" s="44">
        <v>0</v>
      </c>
      <c r="N65" s="45">
        <f t="shared" si="60"/>
        <v>103700</v>
      </c>
      <c r="O65" s="45">
        <v>103700</v>
      </c>
      <c r="P65" s="44">
        <v>0</v>
      </c>
      <c r="Q65" s="45">
        <f t="shared" si="61"/>
        <v>103700</v>
      </c>
      <c r="R65" s="45">
        <v>103700</v>
      </c>
      <c r="S65" s="44">
        <v>0</v>
      </c>
      <c r="T65" s="45">
        <f t="shared" si="62"/>
        <v>103700</v>
      </c>
      <c r="U65" s="45">
        <f t="shared" si="63"/>
        <v>414800</v>
      </c>
      <c r="V65" s="45">
        <f t="shared" si="64"/>
        <v>0</v>
      </c>
      <c r="W65" s="45">
        <f t="shared" si="65"/>
        <v>414800</v>
      </c>
      <c r="X65" s="45">
        <f t="shared" si="66"/>
        <v>207400</v>
      </c>
      <c r="Y65" s="45">
        <f t="shared" si="67"/>
        <v>0</v>
      </c>
      <c r="Z65" s="45">
        <f t="shared" si="68"/>
        <v>207400</v>
      </c>
      <c r="AA65" s="45">
        <f t="shared" si="69"/>
        <v>207400</v>
      </c>
      <c r="AB65" s="45">
        <v>0</v>
      </c>
      <c r="AC65" s="45">
        <f t="shared" si="70"/>
        <v>207400</v>
      </c>
      <c r="AD65" s="45">
        <v>0</v>
      </c>
      <c r="AE65" s="45">
        <v>0</v>
      </c>
      <c r="AF65" s="45"/>
      <c r="AG65" s="45">
        <f t="shared" si="71"/>
        <v>0</v>
      </c>
      <c r="AH65" s="46">
        <f t="shared" si="72"/>
        <v>0</v>
      </c>
      <c r="AI65" s="2"/>
      <c r="AJ65" s="2"/>
      <c r="AK65" s="2"/>
      <c r="AL65" s="2"/>
      <c r="AM65" s="2"/>
      <c r="AN65" s="2"/>
      <c r="AO65" s="2"/>
    </row>
    <row r="66" spans="2:41" ht="75.75" customHeight="1" x14ac:dyDescent="0.2">
      <c r="B66" s="93" t="s">
        <v>125</v>
      </c>
      <c r="C66" s="72" t="s">
        <v>302</v>
      </c>
      <c r="D66" s="60"/>
      <c r="E66" s="54" t="s">
        <v>78</v>
      </c>
      <c r="F66" s="54" t="s">
        <v>358</v>
      </c>
      <c r="G66" s="87">
        <v>2022</v>
      </c>
      <c r="H66" s="87">
        <v>2025</v>
      </c>
      <c r="I66" s="45">
        <v>51850</v>
      </c>
      <c r="J66" s="44">
        <v>0</v>
      </c>
      <c r="K66" s="45">
        <f t="shared" si="59"/>
        <v>51850</v>
      </c>
      <c r="L66" s="45">
        <v>51850</v>
      </c>
      <c r="M66" s="44">
        <v>0</v>
      </c>
      <c r="N66" s="45">
        <f t="shared" si="60"/>
        <v>51850</v>
      </c>
      <c r="O66" s="45">
        <v>51850</v>
      </c>
      <c r="P66" s="44">
        <v>0</v>
      </c>
      <c r="Q66" s="45">
        <f t="shared" si="61"/>
        <v>51850</v>
      </c>
      <c r="R66" s="45">
        <v>51850</v>
      </c>
      <c r="S66" s="44">
        <v>0</v>
      </c>
      <c r="T66" s="45">
        <f t="shared" si="62"/>
        <v>51850</v>
      </c>
      <c r="U66" s="45">
        <f t="shared" si="63"/>
        <v>207400</v>
      </c>
      <c r="V66" s="45">
        <f t="shared" si="64"/>
        <v>0</v>
      </c>
      <c r="W66" s="45">
        <f t="shared" si="65"/>
        <v>207400</v>
      </c>
      <c r="X66" s="45">
        <f t="shared" si="66"/>
        <v>103700</v>
      </c>
      <c r="Y66" s="45">
        <f t="shared" si="67"/>
        <v>0</v>
      </c>
      <c r="Z66" s="45">
        <f t="shared" si="68"/>
        <v>103700</v>
      </c>
      <c r="AA66" s="45">
        <f t="shared" si="69"/>
        <v>103700</v>
      </c>
      <c r="AB66" s="45">
        <v>0</v>
      </c>
      <c r="AC66" s="45">
        <f t="shared" si="70"/>
        <v>103700</v>
      </c>
      <c r="AD66" s="45">
        <v>0</v>
      </c>
      <c r="AE66" s="45">
        <v>0</v>
      </c>
      <c r="AF66" s="45"/>
      <c r="AG66" s="45">
        <f t="shared" si="71"/>
        <v>0</v>
      </c>
      <c r="AH66" s="46">
        <f t="shared" si="72"/>
        <v>0</v>
      </c>
      <c r="AI66" s="2"/>
      <c r="AJ66" s="2"/>
      <c r="AK66" s="2"/>
      <c r="AL66" s="2"/>
      <c r="AM66" s="2"/>
      <c r="AN66" s="2"/>
      <c r="AO66" s="2"/>
    </row>
    <row r="67" spans="2:41" ht="51" customHeight="1" x14ac:dyDescent="0.2">
      <c r="B67" s="93" t="s">
        <v>126</v>
      </c>
      <c r="C67" s="72" t="s">
        <v>303</v>
      </c>
      <c r="D67" s="60"/>
      <c r="E67" s="54" t="s">
        <v>83</v>
      </c>
      <c r="F67" s="54" t="s">
        <v>261</v>
      </c>
      <c r="G67" s="87">
        <v>2022</v>
      </c>
      <c r="H67" s="87">
        <v>2025</v>
      </c>
      <c r="I67" s="45">
        <v>103770</v>
      </c>
      <c r="J67" s="44">
        <v>0</v>
      </c>
      <c r="K67" s="45">
        <f t="shared" si="59"/>
        <v>103770</v>
      </c>
      <c r="L67" s="45">
        <v>103770</v>
      </c>
      <c r="M67" s="44">
        <v>0</v>
      </c>
      <c r="N67" s="45">
        <f t="shared" si="60"/>
        <v>103770</v>
      </c>
      <c r="O67" s="45">
        <v>103770</v>
      </c>
      <c r="P67" s="44">
        <v>0</v>
      </c>
      <c r="Q67" s="45">
        <f t="shared" si="61"/>
        <v>103770</v>
      </c>
      <c r="R67" s="45">
        <v>103770</v>
      </c>
      <c r="S67" s="44">
        <v>0</v>
      </c>
      <c r="T67" s="45">
        <f t="shared" si="62"/>
        <v>103770</v>
      </c>
      <c r="U67" s="45">
        <f t="shared" si="63"/>
        <v>415080</v>
      </c>
      <c r="V67" s="45">
        <f t="shared" si="64"/>
        <v>0</v>
      </c>
      <c r="W67" s="45">
        <f t="shared" si="65"/>
        <v>415080</v>
      </c>
      <c r="X67" s="45">
        <f t="shared" si="66"/>
        <v>207540</v>
      </c>
      <c r="Y67" s="45">
        <f t="shared" si="67"/>
        <v>0</v>
      </c>
      <c r="Z67" s="45">
        <f t="shared" si="68"/>
        <v>207540</v>
      </c>
      <c r="AA67" s="45">
        <f t="shared" si="69"/>
        <v>207540</v>
      </c>
      <c r="AB67" s="45">
        <v>0</v>
      </c>
      <c r="AC67" s="45">
        <f t="shared" si="70"/>
        <v>207540</v>
      </c>
      <c r="AD67" s="45">
        <v>0</v>
      </c>
      <c r="AE67" s="45">
        <v>0</v>
      </c>
      <c r="AF67" s="45"/>
      <c r="AG67" s="45">
        <f t="shared" si="71"/>
        <v>0</v>
      </c>
      <c r="AH67" s="46">
        <f t="shared" si="72"/>
        <v>0</v>
      </c>
      <c r="AI67" s="2"/>
      <c r="AJ67" s="2"/>
      <c r="AK67" s="2"/>
      <c r="AL67" s="2"/>
      <c r="AM67" s="2"/>
      <c r="AN67" s="2"/>
      <c r="AO67" s="2"/>
    </row>
    <row r="68" spans="2:41" ht="51" customHeight="1" x14ac:dyDescent="0.2">
      <c r="B68" s="93" t="s">
        <v>127</v>
      </c>
      <c r="C68" s="72" t="s">
        <v>70</v>
      </c>
      <c r="D68" s="60"/>
      <c r="E68" s="54" t="s">
        <v>84</v>
      </c>
      <c r="F68" s="54" t="s">
        <v>262</v>
      </c>
      <c r="G68" s="87">
        <v>2022</v>
      </c>
      <c r="H68" s="87">
        <v>2025</v>
      </c>
      <c r="I68" s="45">
        <v>155560</v>
      </c>
      <c r="J68" s="44">
        <v>0</v>
      </c>
      <c r="K68" s="45">
        <f t="shared" si="59"/>
        <v>155560</v>
      </c>
      <c r="L68" s="45">
        <v>155560</v>
      </c>
      <c r="M68" s="44">
        <v>0</v>
      </c>
      <c r="N68" s="45">
        <f t="shared" si="60"/>
        <v>155560</v>
      </c>
      <c r="O68" s="45">
        <v>155560</v>
      </c>
      <c r="P68" s="44">
        <v>0</v>
      </c>
      <c r="Q68" s="45">
        <f t="shared" si="61"/>
        <v>155560</v>
      </c>
      <c r="R68" s="45">
        <v>155560</v>
      </c>
      <c r="S68" s="44">
        <v>0</v>
      </c>
      <c r="T68" s="45">
        <f t="shared" si="62"/>
        <v>155560</v>
      </c>
      <c r="U68" s="45">
        <f t="shared" si="63"/>
        <v>622240</v>
      </c>
      <c r="V68" s="45">
        <f t="shared" si="64"/>
        <v>0</v>
      </c>
      <c r="W68" s="45">
        <f t="shared" si="65"/>
        <v>622240</v>
      </c>
      <c r="X68" s="45">
        <f t="shared" si="66"/>
        <v>311120</v>
      </c>
      <c r="Y68" s="45">
        <f t="shared" si="67"/>
        <v>0</v>
      </c>
      <c r="Z68" s="45">
        <f t="shared" si="68"/>
        <v>311120</v>
      </c>
      <c r="AA68" s="45">
        <f t="shared" si="69"/>
        <v>311120</v>
      </c>
      <c r="AB68" s="45">
        <v>0</v>
      </c>
      <c r="AC68" s="45">
        <f t="shared" si="70"/>
        <v>311120</v>
      </c>
      <c r="AD68" s="45">
        <v>0</v>
      </c>
      <c r="AE68" s="45">
        <v>0</v>
      </c>
      <c r="AF68" s="45"/>
      <c r="AG68" s="45">
        <f t="shared" si="71"/>
        <v>0</v>
      </c>
      <c r="AH68" s="46">
        <f t="shared" si="72"/>
        <v>0</v>
      </c>
      <c r="AI68" s="2"/>
      <c r="AJ68" s="2"/>
      <c r="AK68" s="2"/>
      <c r="AL68" s="2"/>
      <c r="AM68" s="2"/>
      <c r="AN68" s="2"/>
      <c r="AO68" s="2"/>
    </row>
    <row r="69" spans="2:41" ht="33.75" customHeight="1" x14ac:dyDescent="0.2">
      <c r="B69" s="93" t="s">
        <v>128</v>
      </c>
      <c r="C69" s="72" t="s">
        <v>304</v>
      </c>
      <c r="D69" s="60"/>
      <c r="E69" s="54" t="s">
        <v>91</v>
      </c>
      <c r="F69" s="54" t="s">
        <v>263</v>
      </c>
      <c r="G69" s="87">
        <v>2022</v>
      </c>
      <c r="H69" s="87">
        <v>2025</v>
      </c>
      <c r="I69" s="45">
        <v>103700</v>
      </c>
      <c r="J69" s="44">
        <v>0</v>
      </c>
      <c r="K69" s="45">
        <f t="shared" si="59"/>
        <v>103700</v>
      </c>
      <c r="L69" s="45">
        <v>103700</v>
      </c>
      <c r="M69" s="44">
        <v>0</v>
      </c>
      <c r="N69" s="45">
        <f t="shared" si="60"/>
        <v>103700</v>
      </c>
      <c r="O69" s="45">
        <v>103700</v>
      </c>
      <c r="P69" s="44">
        <v>0</v>
      </c>
      <c r="Q69" s="45">
        <f t="shared" si="61"/>
        <v>103700</v>
      </c>
      <c r="R69" s="45">
        <v>103700</v>
      </c>
      <c r="S69" s="44">
        <v>0</v>
      </c>
      <c r="T69" s="45">
        <f t="shared" si="62"/>
        <v>103700</v>
      </c>
      <c r="U69" s="45">
        <f t="shared" si="63"/>
        <v>414800</v>
      </c>
      <c r="V69" s="45">
        <f t="shared" si="64"/>
        <v>0</v>
      </c>
      <c r="W69" s="45">
        <f t="shared" si="65"/>
        <v>414800</v>
      </c>
      <c r="X69" s="45">
        <f t="shared" si="66"/>
        <v>207400</v>
      </c>
      <c r="Y69" s="45">
        <f t="shared" si="67"/>
        <v>0</v>
      </c>
      <c r="Z69" s="45">
        <f t="shared" si="68"/>
        <v>207400</v>
      </c>
      <c r="AA69" s="45">
        <f t="shared" si="69"/>
        <v>207400</v>
      </c>
      <c r="AB69" s="45">
        <v>0</v>
      </c>
      <c r="AC69" s="45">
        <f t="shared" si="70"/>
        <v>207400</v>
      </c>
      <c r="AD69" s="45">
        <v>0</v>
      </c>
      <c r="AE69" s="45">
        <v>0</v>
      </c>
      <c r="AF69" s="45"/>
      <c r="AG69" s="45">
        <f t="shared" si="71"/>
        <v>0</v>
      </c>
      <c r="AH69" s="46">
        <f t="shared" si="72"/>
        <v>0</v>
      </c>
      <c r="AI69" s="2"/>
      <c r="AJ69" s="2"/>
      <c r="AK69" s="2"/>
      <c r="AL69" s="2"/>
      <c r="AM69" s="2"/>
      <c r="AN69" s="2"/>
      <c r="AO69" s="2"/>
    </row>
    <row r="70" spans="2:41" ht="62.25" customHeight="1" x14ac:dyDescent="0.2">
      <c r="B70" s="93" t="s">
        <v>129</v>
      </c>
      <c r="C70" s="72" t="s">
        <v>305</v>
      </c>
      <c r="D70" s="60"/>
      <c r="E70" s="54" t="s">
        <v>83</v>
      </c>
      <c r="F70" s="54" t="s">
        <v>264</v>
      </c>
      <c r="G70" s="87">
        <v>2022</v>
      </c>
      <c r="H70" s="87">
        <v>2025</v>
      </c>
      <c r="I70" s="45">
        <v>51850</v>
      </c>
      <c r="J70" s="44">
        <v>0</v>
      </c>
      <c r="K70" s="45">
        <f t="shared" si="59"/>
        <v>51850</v>
      </c>
      <c r="L70" s="45">
        <v>51850</v>
      </c>
      <c r="M70" s="44">
        <v>0</v>
      </c>
      <c r="N70" s="45">
        <f t="shared" si="60"/>
        <v>51850</v>
      </c>
      <c r="O70" s="45">
        <v>51850</v>
      </c>
      <c r="P70" s="44">
        <v>0</v>
      </c>
      <c r="Q70" s="45">
        <f t="shared" si="61"/>
        <v>51850</v>
      </c>
      <c r="R70" s="45">
        <v>51850</v>
      </c>
      <c r="S70" s="44">
        <v>0</v>
      </c>
      <c r="T70" s="45">
        <f t="shared" si="62"/>
        <v>51850</v>
      </c>
      <c r="U70" s="45">
        <f t="shared" si="63"/>
        <v>207400</v>
      </c>
      <c r="V70" s="45">
        <f t="shared" si="64"/>
        <v>0</v>
      </c>
      <c r="W70" s="45">
        <f t="shared" si="65"/>
        <v>207400</v>
      </c>
      <c r="X70" s="45">
        <f t="shared" si="66"/>
        <v>103700</v>
      </c>
      <c r="Y70" s="45">
        <f t="shared" si="67"/>
        <v>0</v>
      </c>
      <c r="Z70" s="45">
        <f t="shared" si="68"/>
        <v>103700</v>
      </c>
      <c r="AA70" s="45">
        <f t="shared" si="69"/>
        <v>103700</v>
      </c>
      <c r="AB70" s="45">
        <v>0</v>
      </c>
      <c r="AC70" s="45">
        <f t="shared" si="70"/>
        <v>103700</v>
      </c>
      <c r="AD70" s="45">
        <v>0</v>
      </c>
      <c r="AE70" s="45">
        <v>0</v>
      </c>
      <c r="AF70" s="45"/>
      <c r="AG70" s="45">
        <f t="shared" si="71"/>
        <v>0</v>
      </c>
      <c r="AH70" s="46">
        <f t="shared" si="72"/>
        <v>0</v>
      </c>
      <c r="AI70" s="2"/>
      <c r="AJ70" s="2"/>
      <c r="AK70" s="2"/>
      <c r="AL70" s="2"/>
      <c r="AM70" s="2"/>
      <c r="AN70" s="2"/>
      <c r="AO70" s="2"/>
    </row>
    <row r="71" spans="2:41" ht="39" customHeight="1" x14ac:dyDescent="0.2">
      <c r="B71" s="93" t="s">
        <v>130</v>
      </c>
      <c r="C71" s="72" t="s">
        <v>266</v>
      </c>
      <c r="D71" s="60"/>
      <c r="E71" s="54" t="s">
        <v>91</v>
      </c>
      <c r="F71" s="54" t="s">
        <v>267</v>
      </c>
      <c r="G71" s="87">
        <v>2022</v>
      </c>
      <c r="H71" s="87">
        <v>2025</v>
      </c>
      <c r="I71" s="45">
        <v>114080</v>
      </c>
      <c r="J71" s="44">
        <v>0</v>
      </c>
      <c r="K71" s="45">
        <f t="shared" si="59"/>
        <v>114080</v>
      </c>
      <c r="L71" s="45">
        <v>114080</v>
      </c>
      <c r="M71" s="44">
        <v>0</v>
      </c>
      <c r="N71" s="45">
        <f t="shared" si="60"/>
        <v>114080</v>
      </c>
      <c r="O71" s="45">
        <v>114080</v>
      </c>
      <c r="P71" s="44">
        <v>0</v>
      </c>
      <c r="Q71" s="45">
        <f t="shared" si="61"/>
        <v>114080</v>
      </c>
      <c r="R71" s="45">
        <v>114080</v>
      </c>
      <c r="S71" s="44">
        <v>0</v>
      </c>
      <c r="T71" s="45">
        <f t="shared" si="62"/>
        <v>114080</v>
      </c>
      <c r="U71" s="45">
        <f t="shared" si="63"/>
        <v>456320</v>
      </c>
      <c r="V71" s="45">
        <f t="shared" si="64"/>
        <v>0</v>
      </c>
      <c r="W71" s="45">
        <f t="shared" si="65"/>
        <v>456320</v>
      </c>
      <c r="X71" s="45">
        <f t="shared" si="66"/>
        <v>228160</v>
      </c>
      <c r="Y71" s="45">
        <f t="shared" si="67"/>
        <v>0</v>
      </c>
      <c r="Z71" s="45">
        <f t="shared" si="68"/>
        <v>228160</v>
      </c>
      <c r="AA71" s="45">
        <f t="shared" si="69"/>
        <v>228160</v>
      </c>
      <c r="AB71" s="45">
        <v>0</v>
      </c>
      <c r="AC71" s="45">
        <f t="shared" si="70"/>
        <v>228160</v>
      </c>
      <c r="AD71" s="45">
        <v>0</v>
      </c>
      <c r="AE71" s="45">
        <v>0</v>
      </c>
      <c r="AF71" s="45"/>
      <c r="AG71" s="45">
        <f t="shared" si="71"/>
        <v>0</v>
      </c>
      <c r="AH71" s="46">
        <f t="shared" si="72"/>
        <v>0</v>
      </c>
      <c r="AI71" s="2"/>
      <c r="AJ71" s="2"/>
      <c r="AK71" s="2"/>
      <c r="AL71" s="2"/>
      <c r="AM71" s="2"/>
      <c r="AN71" s="2"/>
      <c r="AO71" s="2"/>
    </row>
    <row r="72" spans="2:41" ht="61.5" customHeight="1" x14ac:dyDescent="0.2">
      <c r="B72" s="93" t="s">
        <v>131</v>
      </c>
      <c r="C72" s="72" t="s">
        <v>332</v>
      </c>
      <c r="D72" s="60"/>
      <c r="E72" s="54" t="s">
        <v>87</v>
      </c>
      <c r="F72" s="54" t="s">
        <v>357</v>
      </c>
      <c r="G72" s="87">
        <v>2022</v>
      </c>
      <c r="H72" s="87">
        <v>2025</v>
      </c>
      <c r="I72" s="45">
        <v>119200</v>
      </c>
      <c r="J72" s="44">
        <v>0</v>
      </c>
      <c r="K72" s="45">
        <f t="shared" si="59"/>
        <v>119200</v>
      </c>
      <c r="L72" s="45">
        <v>119200</v>
      </c>
      <c r="M72" s="44">
        <v>0</v>
      </c>
      <c r="N72" s="45">
        <f t="shared" si="60"/>
        <v>119200</v>
      </c>
      <c r="O72" s="45">
        <v>119200</v>
      </c>
      <c r="P72" s="44">
        <v>0</v>
      </c>
      <c r="Q72" s="45">
        <f t="shared" si="61"/>
        <v>119200</v>
      </c>
      <c r="R72" s="45">
        <v>119200</v>
      </c>
      <c r="S72" s="44">
        <v>0</v>
      </c>
      <c r="T72" s="45">
        <f t="shared" si="62"/>
        <v>119200</v>
      </c>
      <c r="U72" s="45">
        <f t="shared" si="63"/>
        <v>476800</v>
      </c>
      <c r="V72" s="45">
        <f t="shared" si="64"/>
        <v>0</v>
      </c>
      <c r="W72" s="45">
        <f t="shared" si="65"/>
        <v>476800</v>
      </c>
      <c r="X72" s="45">
        <f t="shared" si="66"/>
        <v>238400</v>
      </c>
      <c r="Y72" s="45">
        <f t="shared" si="67"/>
        <v>0</v>
      </c>
      <c r="Z72" s="45">
        <f t="shared" si="68"/>
        <v>238400</v>
      </c>
      <c r="AA72" s="45">
        <f t="shared" si="69"/>
        <v>238400</v>
      </c>
      <c r="AB72" s="45">
        <v>0</v>
      </c>
      <c r="AC72" s="45">
        <f t="shared" si="70"/>
        <v>238400</v>
      </c>
      <c r="AD72" s="45">
        <v>0</v>
      </c>
      <c r="AE72" s="45">
        <v>0</v>
      </c>
      <c r="AF72" s="45"/>
      <c r="AG72" s="45">
        <f t="shared" si="71"/>
        <v>0</v>
      </c>
      <c r="AH72" s="46">
        <f t="shared" si="72"/>
        <v>0</v>
      </c>
      <c r="AI72" s="2"/>
      <c r="AJ72" s="2"/>
      <c r="AK72" s="2"/>
      <c r="AL72" s="2"/>
      <c r="AM72" s="2"/>
      <c r="AN72" s="2"/>
      <c r="AO72" s="2"/>
    </row>
    <row r="73" spans="2:41" ht="159.75" customHeight="1" x14ac:dyDescent="0.2">
      <c r="B73" s="93" t="s">
        <v>132</v>
      </c>
      <c r="C73" s="72" t="s">
        <v>333</v>
      </c>
      <c r="D73" s="60"/>
      <c r="E73" s="54" t="s">
        <v>82</v>
      </c>
      <c r="F73" s="54" t="s">
        <v>306</v>
      </c>
      <c r="G73" s="87">
        <v>2022</v>
      </c>
      <c r="H73" s="87">
        <v>2025</v>
      </c>
      <c r="I73" s="45">
        <v>103710</v>
      </c>
      <c r="J73" s="44">
        <v>0</v>
      </c>
      <c r="K73" s="45">
        <f t="shared" si="59"/>
        <v>103710</v>
      </c>
      <c r="L73" s="45">
        <v>103710</v>
      </c>
      <c r="M73" s="44">
        <v>0</v>
      </c>
      <c r="N73" s="45">
        <f t="shared" si="60"/>
        <v>103710</v>
      </c>
      <c r="O73" s="45">
        <v>103710</v>
      </c>
      <c r="P73" s="44">
        <v>0</v>
      </c>
      <c r="Q73" s="45">
        <f t="shared" si="61"/>
        <v>103710</v>
      </c>
      <c r="R73" s="45">
        <v>103710</v>
      </c>
      <c r="S73" s="44">
        <v>0</v>
      </c>
      <c r="T73" s="45">
        <f t="shared" si="62"/>
        <v>103710</v>
      </c>
      <c r="U73" s="45">
        <f t="shared" si="63"/>
        <v>414840</v>
      </c>
      <c r="V73" s="45">
        <f t="shared" si="64"/>
        <v>0</v>
      </c>
      <c r="W73" s="45">
        <f t="shared" si="65"/>
        <v>414840</v>
      </c>
      <c r="X73" s="45">
        <f t="shared" si="66"/>
        <v>207420</v>
      </c>
      <c r="Y73" s="45">
        <f t="shared" si="67"/>
        <v>0</v>
      </c>
      <c r="Z73" s="45">
        <f t="shared" si="68"/>
        <v>207420</v>
      </c>
      <c r="AA73" s="45">
        <f t="shared" si="69"/>
        <v>207420</v>
      </c>
      <c r="AB73" s="45">
        <v>0</v>
      </c>
      <c r="AC73" s="45">
        <f t="shared" si="70"/>
        <v>207420</v>
      </c>
      <c r="AD73" s="45">
        <v>0</v>
      </c>
      <c r="AE73" s="45">
        <v>0</v>
      </c>
      <c r="AF73" s="45"/>
      <c r="AG73" s="45">
        <f t="shared" si="71"/>
        <v>0</v>
      </c>
      <c r="AH73" s="46">
        <f t="shared" si="72"/>
        <v>0</v>
      </c>
      <c r="AI73" s="2"/>
      <c r="AJ73" s="2"/>
      <c r="AK73" s="2"/>
      <c r="AL73" s="2"/>
      <c r="AM73" s="2"/>
      <c r="AN73" s="2"/>
      <c r="AO73" s="2"/>
    </row>
    <row r="74" spans="2:41" ht="72" customHeight="1" x14ac:dyDescent="0.2">
      <c r="B74" s="93" t="s">
        <v>133</v>
      </c>
      <c r="C74" s="72" t="s">
        <v>71</v>
      </c>
      <c r="D74" s="60"/>
      <c r="E74" s="54" t="s">
        <v>83</v>
      </c>
      <c r="F74" s="54" t="s">
        <v>307</v>
      </c>
      <c r="G74" s="87">
        <v>2022</v>
      </c>
      <c r="H74" s="87">
        <v>2025</v>
      </c>
      <c r="I74" s="45">
        <v>259280</v>
      </c>
      <c r="J74" s="44">
        <v>0</v>
      </c>
      <c r="K74" s="45">
        <f t="shared" si="59"/>
        <v>259280</v>
      </c>
      <c r="L74" s="45">
        <v>259280</v>
      </c>
      <c r="M74" s="44">
        <v>0</v>
      </c>
      <c r="N74" s="45">
        <f t="shared" si="60"/>
        <v>259280</v>
      </c>
      <c r="O74" s="45">
        <v>259280</v>
      </c>
      <c r="P74" s="44">
        <v>0</v>
      </c>
      <c r="Q74" s="45">
        <f t="shared" si="61"/>
        <v>259280</v>
      </c>
      <c r="R74" s="45">
        <v>259280</v>
      </c>
      <c r="S74" s="44">
        <v>0</v>
      </c>
      <c r="T74" s="45">
        <f t="shared" si="62"/>
        <v>259280</v>
      </c>
      <c r="U74" s="45">
        <f t="shared" si="63"/>
        <v>1037120</v>
      </c>
      <c r="V74" s="45">
        <f t="shared" si="64"/>
        <v>0</v>
      </c>
      <c r="W74" s="45">
        <f t="shared" si="65"/>
        <v>1037120</v>
      </c>
      <c r="X74" s="45">
        <f t="shared" si="66"/>
        <v>518560</v>
      </c>
      <c r="Y74" s="45">
        <f t="shared" si="67"/>
        <v>0</v>
      </c>
      <c r="Z74" s="45">
        <f t="shared" si="68"/>
        <v>518560</v>
      </c>
      <c r="AA74" s="45">
        <f t="shared" si="69"/>
        <v>518560</v>
      </c>
      <c r="AB74" s="45">
        <v>0</v>
      </c>
      <c r="AC74" s="45">
        <f t="shared" si="70"/>
        <v>518560</v>
      </c>
      <c r="AD74" s="45">
        <v>0</v>
      </c>
      <c r="AE74" s="45">
        <v>0</v>
      </c>
      <c r="AF74" s="45"/>
      <c r="AG74" s="45">
        <f t="shared" si="71"/>
        <v>0</v>
      </c>
      <c r="AH74" s="46">
        <f t="shared" si="72"/>
        <v>0</v>
      </c>
      <c r="AI74" s="2"/>
      <c r="AJ74" s="2"/>
      <c r="AK74" s="2"/>
      <c r="AL74" s="2"/>
      <c r="AM74" s="2"/>
      <c r="AN74" s="2"/>
      <c r="AO74" s="2"/>
    </row>
    <row r="75" spans="2:41" ht="36" customHeight="1" x14ac:dyDescent="0.2">
      <c r="B75" s="93" t="s">
        <v>134</v>
      </c>
      <c r="C75" s="72" t="s">
        <v>308</v>
      </c>
      <c r="D75" s="60"/>
      <c r="E75" s="54" t="s">
        <v>88</v>
      </c>
      <c r="F75" s="54" t="s">
        <v>91</v>
      </c>
      <c r="G75" s="87">
        <v>2022</v>
      </c>
      <c r="H75" s="87">
        <v>2025</v>
      </c>
      <c r="I75" s="45">
        <v>155500</v>
      </c>
      <c r="J75" s="44">
        <v>0</v>
      </c>
      <c r="K75" s="45">
        <f t="shared" si="59"/>
        <v>155500</v>
      </c>
      <c r="L75" s="45">
        <v>155500</v>
      </c>
      <c r="M75" s="44">
        <v>0</v>
      </c>
      <c r="N75" s="45">
        <f t="shared" si="60"/>
        <v>155500</v>
      </c>
      <c r="O75" s="45">
        <v>155500</v>
      </c>
      <c r="P75" s="44">
        <v>0</v>
      </c>
      <c r="Q75" s="45">
        <f t="shared" si="61"/>
        <v>155500</v>
      </c>
      <c r="R75" s="45">
        <v>155500</v>
      </c>
      <c r="S75" s="44">
        <v>0</v>
      </c>
      <c r="T75" s="45">
        <f t="shared" si="62"/>
        <v>155500</v>
      </c>
      <c r="U75" s="45">
        <f t="shared" si="63"/>
        <v>622000</v>
      </c>
      <c r="V75" s="45">
        <f t="shared" si="64"/>
        <v>0</v>
      </c>
      <c r="W75" s="45">
        <f t="shared" si="65"/>
        <v>622000</v>
      </c>
      <c r="X75" s="45">
        <f t="shared" si="66"/>
        <v>311000</v>
      </c>
      <c r="Y75" s="45">
        <f t="shared" si="67"/>
        <v>0</v>
      </c>
      <c r="Z75" s="45">
        <f t="shared" si="68"/>
        <v>311000</v>
      </c>
      <c r="AA75" s="45">
        <f t="shared" si="69"/>
        <v>311000</v>
      </c>
      <c r="AB75" s="45">
        <v>0</v>
      </c>
      <c r="AC75" s="45">
        <f t="shared" si="70"/>
        <v>311000</v>
      </c>
      <c r="AD75" s="45">
        <v>0</v>
      </c>
      <c r="AE75" s="45">
        <v>0</v>
      </c>
      <c r="AF75" s="45"/>
      <c r="AG75" s="45">
        <f t="shared" si="71"/>
        <v>0</v>
      </c>
      <c r="AH75" s="46">
        <f t="shared" si="72"/>
        <v>0</v>
      </c>
      <c r="AI75" s="2"/>
      <c r="AJ75" s="2"/>
      <c r="AK75" s="2"/>
      <c r="AL75" s="2"/>
      <c r="AM75" s="2"/>
      <c r="AN75" s="2"/>
      <c r="AO75" s="2"/>
    </row>
    <row r="76" spans="2:41" ht="49.5" customHeight="1" x14ac:dyDescent="0.2">
      <c r="B76" s="93" t="s">
        <v>135</v>
      </c>
      <c r="C76" s="72" t="s">
        <v>268</v>
      </c>
      <c r="D76" s="60"/>
      <c r="E76" s="54" t="s">
        <v>89</v>
      </c>
      <c r="F76" s="54" t="s">
        <v>309</v>
      </c>
      <c r="G76" s="87">
        <v>2022</v>
      </c>
      <c r="H76" s="87">
        <v>2025</v>
      </c>
      <c r="I76" s="45">
        <v>51850</v>
      </c>
      <c r="J76" s="44">
        <v>0</v>
      </c>
      <c r="K76" s="45">
        <f t="shared" si="59"/>
        <v>51850</v>
      </c>
      <c r="L76" s="45">
        <v>51850</v>
      </c>
      <c r="M76" s="44">
        <v>0</v>
      </c>
      <c r="N76" s="45">
        <f t="shared" si="60"/>
        <v>51850</v>
      </c>
      <c r="O76" s="45">
        <v>51850</v>
      </c>
      <c r="P76" s="44">
        <v>0</v>
      </c>
      <c r="Q76" s="45">
        <f t="shared" si="61"/>
        <v>51850</v>
      </c>
      <c r="R76" s="45">
        <v>51850</v>
      </c>
      <c r="S76" s="44">
        <v>0</v>
      </c>
      <c r="T76" s="45">
        <f t="shared" si="62"/>
        <v>51850</v>
      </c>
      <c r="U76" s="45">
        <f t="shared" si="63"/>
        <v>207400</v>
      </c>
      <c r="V76" s="45">
        <f t="shared" si="64"/>
        <v>0</v>
      </c>
      <c r="W76" s="45">
        <f t="shared" si="65"/>
        <v>207400</v>
      </c>
      <c r="X76" s="45">
        <f t="shared" si="66"/>
        <v>103700</v>
      </c>
      <c r="Y76" s="45">
        <f t="shared" si="67"/>
        <v>0</v>
      </c>
      <c r="Z76" s="45">
        <f t="shared" si="68"/>
        <v>103700</v>
      </c>
      <c r="AA76" s="45">
        <f t="shared" si="69"/>
        <v>103700</v>
      </c>
      <c r="AB76" s="45">
        <v>0</v>
      </c>
      <c r="AC76" s="45">
        <f t="shared" si="70"/>
        <v>103700</v>
      </c>
      <c r="AD76" s="45">
        <v>0</v>
      </c>
      <c r="AE76" s="45">
        <v>0</v>
      </c>
      <c r="AF76" s="45"/>
      <c r="AG76" s="45">
        <f t="shared" si="71"/>
        <v>0</v>
      </c>
      <c r="AH76" s="46">
        <f t="shared" si="72"/>
        <v>0</v>
      </c>
      <c r="AI76" s="2"/>
      <c r="AJ76" s="2"/>
      <c r="AK76" s="2"/>
      <c r="AL76" s="2"/>
      <c r="AM76" s="2"/>
      <c r="AN76" s="2"/>
      <c r="AO76" s="2"/>
    </row>
    <row r="77" spans="2:41" ht="39" customHeight="1" x14ac:dyDescent="0.2">
      <c r="B77" s="93" t="s">
        <v>136</v>
      </c>
      <c r="C77" s="72" t="s">
        <v>334</v>
      </c>
      <c r="D77" s="60"/>
      <c r="E77" s="54" t="s">
        <v>83</v>
      </c>
      <c r="F77" s="54" t="s">
        <v>269</v>
      </c>
      <c r="G77" s="87">
        <v>2022</v>
      </c>
      <c r="H77" s="87">
        <v>2025</v>
      </c>
      <c r="I77" s="45">
        <v>103700</v>
      </c>
      <c r="J77" s="44">
        <v>0</v>
      </c>
      <c r="K77" s="45">
        <f t="shared" si="59"/>
        <v>103700</v>
      </c>
      <c r="L77" s="45">
        <v>103700</v>
      </c>
      <c r="M77" s="44">
        <v>0</v>
      </c>
      <c r="N77" s="45">
        <f t="shared" si="60"/>
        <v>103700</v>
      </c>
      <c r="O77" s="45">
        <v>103700</v>
      </c>
      <c r="P77" s="44">
        <v>0</v>
      </c>
      <c r="Q77" s="45">
        <f t="shared" si="61"/>
        <v>103700</v>
      </c>
      <c r="R77" s="45">
        <v>103700</v>
      </c>
      <c r="S77" s="44">
        <v>0</v>
      </c>
      <c r="T77" s="45">
        <f t="shared" si="62"/>
        <v>103700</v>
      </c>
      <c r="U77" s="45">
        <f t="shared" si="63"/>
        <v>414800</v>
      </c>
      <c r="V77" s="45">
        <f t="shared" si="64"/>
        <v>0</v>
      </c>
      <c r="W77" s="45">
        <f t="shared" si="65"/>
        <v>414800</v>
      </c>
      <c r="X77" s="45">
        <f t="shared" si="66"/>
        <v>207400</v>
      </c>
      <c r="Y77" s="45">
        <f t="shared" si="67"/>
        <v>0</v>
      </c>
      <c r="Z77" s="45">
        <f t="shared" si="68"/>
        <v>207400</v>
      </c>
      <c r="AA77" s="45">
        <f t="shared" si="69"/>
        <v>207400</v>
      </c>
      <c r="AB77" s="45">
        <v>0</v>
      </c>
      <c r="AC77" s="45">
        <f t="shared" si="70"/>
        <v>207400</v>
      </c>
      <c r="AD77" s="45">
        <v>0</v>
      </c>
      <c r="AE77" s="45">
        <v>0</v>
      </c>
      <c r="AF77" s="45"/>
      <c r="AG77" s="45">
        <f t="shared" si="71"/>
        <v>0</v>
      </c>
      <c r="AH77" s="46">
        <f t="shared" si="72"/>
        <v>0</v>
      </c>
      <c r="AI77" s="2"/>
      <c r="AJ77" s="2"/>
      <c r="AK77" s="2"/>
      <c r="AL77" s="2"/>
      <c r="AM77" s="2"/>
      <c r="AN77" s="2"/>
      <c r="AO77" s="2"/>
    </row>
    <row r="78" spans="2:41" ht="30.75" customHeight="1" x14ac:dyDescent="0.2">
      <c r="B78" s="93" t="s">
        <v>137</v>
      </c>
      <c r="C78" s="72" t="s">
        <v>335</v>
      </c>
      <c r="D78" s="60"/>
      <c r="E78" s="54" t="s">
        <v>91</v>
      </c>
      <c r="F78" s="54" t="s">
        <v>270</v>
      </c>
      <c r="G78" s="87">
        <v>2022</v>
      </c>
      <c r="H78" s="87">
        <v>2025</v>
      </c>
      <c r="I78" s="45">
        <v>259300</v>
      </c>
      <c r="J78" s="44">
        <v>0</v>
      </c>
      <c r="K78" s="45">
        <f t="shared" si="59"/>
        <v>259300</v>
      </c>
      <c r="L78" s="45">
        <v>259300</v>
      </c>
      <c r="M78" s="44">
        <v>0</v>
      </c>
      <c r="N78" s="45">
        <f t="shared" si="60"/>
        <v>259300</v>
      </c>
      <c r="O78" s="45">
        <v>259300</v>
      </c>
      <c r="P78" s="44">
        <v>0</v>
      </c>
      <c r="Q78" s="45">
        <f t="shared" si="61"/>
        <v>259300</v>
      </c>
      <c r="R78" s="45">
        <v>259300</v>
      </c>
      <c r="S78" s="44">
        <v>0</v>
      </c>
      <c r="T78" s="45">
        <f t="shared" si="62"/>
        <v>259300</v>
      </c>
      <c r="U78" s="45">
        <f t="shared" si="63"/>
        <v>1037200</v>
      </c>
      <c r="V78" s="45">
        <f t="shared" si="64"/>
        <v>0</v>
      </c>
      <c r="W78" s="45">
        <f t="shared" si="65"/>
        <v>1037200</v>
      </c>
      <c r="X78" s="45">
        <f t="shared" si="66"/>
        <v>518600</v>
      </c>
      <c r="Y78" s="45">
        <f t="shared" si="67"/>
        <v>0</v>
      </c>
      <c r="Z78" s="45">
        <f t="shared" si="68"/>
        <v>518600</v>
      </c>
      <c r="AA78" s="45">
        <f t="shared" si="69"/>
        <v>518600</v>
      </c>
      <c r="AB78" s="45">
        <v>0</v>
      </c>
      <c r="AC78" s="45">
        <f t="shared" si="70"/>
        <v>518600</v>
      </c>
      <c r="AD78" s="45">
        <v>0</v>
      </c>
      <c r="AE78" s="45">
        <v>0</v>
      </c>
      <c r="AF78" s="45"/>
      <c r="AG78" s="45">
        <f t="shared" si="71"/>
        <v>0</v>
      </c>
      <c r="AH78" s="46">
        <f t="shared" si="72"/>
        <v>0</v>
      </c>
      <c r="AI78" s="2"/>
      <c r="AJ78" s="2"/>
      <c r="AK78" s="2"/>
      <c r="AL78" s="2"/>
      <c r="AM78" s="2"/>
      <c r="AN78" s="2"/>
      <c r="AO78" s="2"/>
    </row>
    <row r="79" spans="2:41" ht="51" customHeight="1" x14ac:dyDescent="0.2">
      <c r="B79" s="93" t="s">
        <v>138</v>
      </c>
      <c r="C79" s="72" t="s">
        <v>72</v>
      </c>
      <c r="D79" s="60"/>
      <c r="E79" s="54" t="s">
        <v>91</v>
      </c>
      <c r="F79" s="54" t="s">
        <v>272</v>
      </c>
      <c r="G79" s="87">
        <v>2022</v>
      </c>
      <c r="H79" s="87">
        <v>2025</v>
      </c>
      <c r="I79" s="45">
        <v>103700</v>
      </c>
      <c r="J79" s="44">
        <v>0</v>
      </c>
      <c r="K79" s="45">
        <f t="shared" si="59"/>
        <v>103700</v>
      </c>
      <c r="L79" s="45">
        <v>103700</v>
      </c>
      <c r="M79" s="44">
        <v>0</v>
      </c>
      <c r="N79" s="45">
        <f t="shared" si="60"/>
        <v>103700</v>
      </c>
      <c r="O79" s="45">
        <v>103700</v>
      </c>
      <c r="P79" s="44">
        <v>0</v>
      </c>
      <c r="Q79" s="45">
        <f t="shared" si="61"/>
        <v>103700</v>
      </c>
      <c r="R79" s="45">
        <v>103700</v>
      </c>
      <c r="S79" s="44">
        <v>0</v>
      </c>
      <c r="T79" s="45">
        <f t="shared" si="62"/>
        <v>103700</v>
      </c>
      <c r="U79" s="45">
        <f t="shared" si="63"/>
        <v>414800</v>
      </c>
      <c r="V79" s="45">
        <f t="shared" si="64"/>
        <v>0</v>
      </c>
      <c r="W79" s="45">
        <f t="shared" si="65"/>
        <v>414800</v>
      </c>
      <c r="X79" s="45">
        <f t="shared" si="66"/>
        <v>207400</v>
      </c>
      <c r="Y79" s="45">
        <f t="shared" si="67"/>
        <v>0</v>
      </c>
      <c r="Z79" s="45">
        <f t="shared" si="68"/>
        <v>207400</v>
      </c>
      <c r="AA79" s="45">
        <f t="shared" si="69"/>
        <v>207400</v>
      </c>
      <c r="AB79" s="45">
        <v>0</v>
      </c>
      <c r="AC79" s="45">
        <f t="shared" si="70"/>
        <v>207400</v>
      </c>
      <c r="AD79" s="45">
        <v>0</v>
      </c>
      <c r="AE79" s="45">
        <v>0</v>
      </c>
      <c r="AF79" s="45"/>
      <c r="AG79" s="45">
        <f t="shared" si="71"/>
        <v>0</v>
      </c>
      <c r="AH79" s="46">
        <f t="shared" si="72"/>
        <v>0</v>
      </c>
      <c r="AI79" s="2"/>
      <c r="AJ79" s="2"/>
      <c r="AK79" s="2"/>
      <c r="AL79" s="2"/>
      <c r="AM79" s="2"/>
      <c r="AN79" s="2"/>
      <c r="AO79" s="2"/>
    </row>
    <row r="80" spans="2:41" ht="51" customHeight="1" x14ac:dyDescent="0.2">
      <c r="B80" s="93" t="s">
        <v>139</v>
      </c>
      <c r="C80" s="72" t="s">
        <v>336</v>
      </c>
      <c r="D80" s="60"/>
      <c r="E80" s="54" t="s">
        <v>91</v>
      </c>
      <c r="F80" s="54" t="s">
        <v>271</v>
      </c>
      <c r="G80" s="87">
        <v>2022</v>
      </c>
      <c r="H80" s="87">
        <v>2025</v>
      </c>
      <c r="I80" s="45">
        <v>56000</v>
      </c>
      <c r="J80" s="44">
        <v>0</v>
      </c>
      <c r="K80" s="45">
        <f t="shared" si="59"/>
        <v>56000</v>
      </c>
      <c r="L80" s="45">
        <v>56000</v>
      </c>
      <c r="M80" s="44">
        <v>0</v>
      </c>
      <c r="N80" s="45">
        <f t="shared" si="60"/>
        <v>56000</v>
      </c>
      <c r="O80" s="45">
        <v>56000</v>
      </c>
      <c r="P80" s="44">
        <v>0</v>
      </c>
      <c r="Q80" s="45">
        <f t="shared" si="61"/>
        <v>56000</v>
      </c>
      <c r="R80" s="45">
        <v>56000</v>
      </c>
      <c r="S80" s="44">
        <v>0</v>
      </c>
      <c r="T80" s="45">
        <f t="shared" si="62"/>
        <v>56000</v>
      </c>
      <c r="U80" s="45">
        <f t="shared" si="63"/>
        <v>224000</v>
      </c>
      <c r="V80" s="45">
        <f t="shared" si="64"/>
        <v>0</v>
      </c>
      <c r="W80" s="45">
        <f t="shared" si="65"/>
        <v>224000</v>
      </c>
      <c r="X80" s="45">
        <f t="shared" si="66"/>
        <v>112000</v>
      </c>
      <c r="Y80" s="45">
        <f t="shared" si="67"/>
        <v>0</v>
      </c>
      <c r="Z80" s="45">
        <f t="shared" si="68"/>
        <v>112000</v>
      </c>
      <c r="AA80" s="45">
        <f t="shared" si="69"/>
        <v>112000</v>
      </c>
      <c r="AB80" s="45">
        <v>0</v>
      </c>
      <c r="AC80" s="45">
        <f t="shared" si="70"/>
        <v>112000</v>
      </c>
      <c r="AD80" s="45">
        <v>0</v>
      </c>
      <c r="AE80" s="45">
        <v>0</v>
      </c>
      <c r="AF80" s="45"/>
      <c r="AG80" s="45">
        <f t="shared" si="71"/>
        <v>0</v>
      </c>
      <c r="AH80" s="46">
        <f t="shared" si="72"/>
        <v>0</v>
      </c>
      <c r="AI80" s="2"/>
      <c r="AJ80" s="2"/>
      <c r="AK80" s="2"/>
      <c r="AL80" s="2"/>
      <c r="AM80" s="2"/>
      <c r="AN80" s="2"/>
      <c r="AO80" s="2"/>
    </row>
    <row r="81" spans="1:41" ht="51" customHeight="1" x14ac:dyDescent="0.2">
      <c r="B81" s="93" t="s">
        <v>140</v>
      </c>
      <c r="C81" s="72" t="s">
        <v>310</v>
      </c>
      <c r="D81" s="60"/>
      <c r="E81" s="54" t="s">
        <v>91</v>
      </c>
      <c r="F81" s="54" t="s">
        <v>86</v>
      </c>
      <c r="G81" s="87">
        <v>2022</v>
      </c>
      <c r="H81" s="87">
        <v>2023</v>
      </c>
      <c r="I81" s="45">
        <v>0</v>
      </c>
      <c r="J81" s="45">
        <v>350000</v>
      </c>
      <c r="K81" s="45">
        <f>I81+J81</f>
        <v>350000</v>
      </c>
      <c r="L81" s="45">
        <v>0</v>
      </c>
      <c r="M81" s="45">
        <v>500000</v>
      </c>
      <c r="N81" s="45">
        <f t="shared" si="60"/>
        <v>500000</v>
      </c>
      <c r="O81" s="45">
        <v>0</v>
      </c>
      <c r="P81" s="45">
        <v>0</v>
      </c>
      <c r="Q81" s="45">
        <f t="shared" si="61"/>
        <v>0</v>
      </c>
      <c r="R81" s="45">
        <v>0</v>
      </c>
      <c r="S81" s="45">
        <v>0</v>
      </c>
      <c r="T81" s="45">
        <f t="shared" si="62"/>
        <v>0</v>
      </c>
      <c r="U81" s="45">
        <f t="shared" si="63"/>
        <v>0</v>
      </c>
      <c r="V81" s="45">
        <f>J81+M81+P81+S81</f>
        <v>850000</v>
      </c>
      <c r="W81" s="45">
        <f t="shared" si="65"/>
        <v>850000</v>
      </c>
      <c r="X81" s="45">
        <f t="shared" si="66"/>
        <v>0</v>
      </c>
      <c r="Y81" s="45">
        <f t="shared" si="67"/>
        <v>850000</v>
      </c>
      <c r="Z81" s="45">
        <f t="shared" si="68"/>
        <v>850000</v>
      </c>
      <c r="AA81" s="45">
        <f t="shared" si="69"/>
        <v>0</v>
      </c>
      <c r="AB81" s="45">
        <v>0</v>
      </c>
      <c r="AC81" s="45">
        <f t="shared" si="70"/>
        <v>0</v>
      </c>
      <c r="AD81" s="45">
        <v>0</v>
      </c>
      <c r="AE81" s="45">
        <v>0</v>
      </c>
      <c r="AF81" s="45"/>
      <c r="AG81" s="45">
        <f t="shared" si="71"/>
        <v>0</v>
      </c>
      <c r="AH81" s="46">
        <f t="shared" si="72"/>
        <v>0</v>
      </c>
      <c r="AI81" s="2"/>
      <c r="AJ81" s="2"/>
      <c r="AK81" s="2"/>
      <c r="AL81" s="2"/>
      <c r="AM81" s="2"/>
      <c r="AN81" s="2"/>
      <c r="AO81" s="2"/>
    </row>
    <row r="82" spans="1:41" ht="51" customHeight="1" x14ac:dyDescent="0.2">
      <c r="B82" s="93" t="s">
        <v>141</v>
      </c>
      <c r="C82" s="72" t="s">
        <v>337</v>
      </c>
      <c r="D82" s="60"/>
      <c r="E82" s="54" t="s">
        <v>91</v>
      </c>
      <c r="F82" s="54" t="s">
        <v>273</v>
      </c>
      <c r="G82" s="87">
        <v>2022</v>
      </c>
      <c r="H82" s="87">
        <v>2023</v>
      </c>
      <c r="I82" s="45">
        <v>15560</v>
      </c>
      <c r="J82" s="44">
        <v>0</v>
      </c>
      <c r="K82" s="45">
        <f t="shared" si="59"/>
        <v>15560</v>
      </c>
      <c r="L82" s="45">
        <v>15560</v>
      </c>
      <c r="M82" s="44">
        <v>0</v>
      </c>
      <c r="N82" s="45">
        <f t="shared" si="60"/>
        <v>15560</v>
      </c>
      <c r="O82" s="45">
        <v>15560</v>
      </c>
      <c r="P82" s="44">
        <v>0</v>
      </c>
      <c r="Q82" s="45">
        <f t="shared" si="61"/>
        <v>15560</v>
      </c>
      <c r="R82" s="45">
        <v>15560</v>
      </c>
      <c r="S82" s="44">
        <v>0</v>
      </c>
      <c r="T82" s="45">
        <f t="shared" si="62"/>
        <v>15560</v>
      </c>
      <c r="U82" s="45">
        <f t="shared" si="63"/>
        <v>62240</v>
      </c>
      <c r="V82" s="45">
        <f t="shared" si="64"/>
        <v>0</v>
      </c>
      <c r="W82" s="45">
        <f t="shared" si="65"/>
        <v>62240</v>
      </c>
      <c r="X82" s="45">
        <f>I82+L82</f>
        <v>31120</v>
      </c>
      <c r="Y82" s="45">
        <f t="shared" si="67"/>
        <v>0</v>
      </c>
      <c r="Z82" s="45">
        <f t="shared" si="68"/>
        <v>31120</v>
      </c>
      <c r="AA82" s="45">
        <f t="shared" si="69"/>
        <v>31120</v>
      </c>
      <c r="AB82" s="45">
        <v>0</v>
      </c>
      <c r="AC82" s="45">
        <f t="shared" si="70"/>
        <v>31120</v>
      </c>
      <c r="AD82" s="45">
        <v>0</v>
      </c>
      <c r="AE82" s="45">
        <v>0</v>
      </c>
      <c r="AF82" s="45"/>
      <c r="AG82" s="45">
        <f t="shared" si="71"/>
        <v>0</v>
      </c>
      <c r="AH82" s="46">
        <f t="shared" si="72"/>
        <v>0</v>
      </c>
      <c r="AI82" s="2"/>
      <c r="AJ82" s="2"/>
      <c r="AK82" s="2"/>
      <c r="AL82" s="2"/>
      <c r="AM82" s="2"/>
      <c r="AN82" s="2"/>
      <c r="AO82" s="2"/>
    </row>
    <row r="83" spans="1:41" ht="51" customHeight="1" x14ac:dyDescent="0.2">
      <c r="B83" s="93" t="s">
        <v>142</v>
      </c>
      <c r="C83" s="72" t="s">
        <v>338</v>
      </c>
      <c r="D83" s="60"/>
      <c r="E83" s="54" t="s">
        <v>91</v>
      </c>
      <c r="F83" s="54" t="s">
        <v>86</v>
      </c>
      <c r="G83" s="87">
        <v>2022</v>
      </c>
      <c r="H83" s="87">
        <v>2023</v>
      </c>
      <c r="I83" s="45">
        <v>103700</v>
      </c>
      <c r="J83" s="45">
        <v>0</v>
      </c>
      <c r="K83" s="45">
        <f t="shared" si="59"/>
        <v>103700</v>
      </c>
      <c r="L83" s="45">
        <v>103700</v>
      </c>
      <c r="M83" s="45">
        <v>0</v>
      </c>
      <c r="N83" s="45">
        <f t="shared" si="60"/>
        <v>103700</v>
      </c>
      <c r="O83" s="45">
        <v>103700</v>
      </c>
      <c r="P83" s="45">
        <v>0</v>
      </c>
      <c r="Q83" s="45">
        <f t="shared" si="61"/>
        <v>103700</v>
      </c>
      <c r="R83" s="45">
        <v>103700</v>
      </c>
      <c r="S83" s="45">
        <v>0</v>
      </c>
      <c r="T83" s="45">
        <f t="shared" si="62"/>
        <v>103700</v>
      </c>
      <c r="U83" s="45">
        <f t="shared" si="63"/>
        <v>414800</v>
      </c>
      <c r="V83" s="45">
        <f t="shared" si="64"/>
        <v>0</v>
      </c>
      <c r="W83" s="45">
        <f t="shared" si="65"/>
        <v>414800</v>
      </c>
      <c r="X83" s="45">
        <f>80000*2</f>
        <v>160000</v>
      </c>
      <c r="Y83" s="45">
        <v>0</v>
      </c>
      <c r="Z83" s="45">
        <f>X83+Y83</f>
        <v>160000</v>
      </c>
      <c r="AA83" s="45">
        <v>160000</v>
      </c>
      <c r="AB83" s="45">
        <v>0</v>
      </c>
      <c r="AC83" s="45">
        <f>AA83+AB83</f>
        <v>160000</v>
      </c>
      <c r="AD83" s="45">
        <f>23700*4</f>
        <v>94800</v>
      </c>
      <c r="AE83" s="45">
        <v>0</v>
      </c>
      <c r="AF83" s="45"/>
      <c r="AG83" s="45">
        <f t="shared" si="71"/>
        <v>94800</v>
      </c>
      <c r="AH83" s="46">
        <f t="shared" si="72"/>
        <v>0</v>
      </c>
      <c r="AI83" s="2"/>
      <c r="AJ83" s="2"/>
      <c r="AK83" s="2"/>
      <c r="AL83" s="2"/>
      <c r="AM83" s="2"/>
      <c r="AN83" s="2"/>
      <c r="AO83" s="2"/>
    </row>
    <row r="84" spans="1:41" ht="51" customHeight="1" x14ac:dyDescent="0.2">
      <c r="B84" s="93" t="s">
        <v>143</v>
      </c>
      <c r="C84" s="72" t="s">
        <v>366</v>
      </c>
      <c r="D84" s="60"/>
      <c r="E84" s="54" t="s">
        <v>91</v>
      </c>
      <c r="F84" s="54" t="s">
        <v>86</v>
      </c>
      <c r="G84" s="87">
        <v>2022</v>
      </c>
      <c r="H84" s="87">
        <v>2023</v>
      </c>
      <c r="I84" s="45">
        <v>207500</v>
      </c>
      <c r="J84" s="45">
        <v>0</v>
      </c>
      <c r="K84" s="45">
        <f t="shared" si="59"/>
        <v>207500</v>
      </c>
      <c r="L84" s="45">
        <v>207500</v>
      </c>
      <c r="M84" s="45">
        <v>0</v>
      </c>
      <c r="N84" s="45">
        <f t="shared" si="60"/>
        <v>207500</v>
      </c>
      <c r="O84" s="45">
        <v>207500</v>
      </c>
      <c r="P84" s="45">
        <v>0</v>
      </c>
      <c r="Q84" s="45">
        <f t="shared" si="61"/>
        <v>207500</v>
      </c>
      <c r="R84" s="45">
        <v>207500</v>
      </c>
      <c r="S84" s="45">
        <v>0</v>
      </c>
      <c r="T84" s="45">
        <f t="shared" si="62"/>
        <v>207500</v>
      </c>
      <c r="U84" s="45">
        <f t="shared" si="63"/>
        <v>830000</v>
      </c>
      <c r="V84" s="45">
        <f t="shared" si="64"/>
        <v>0</v>
      </c>
      <c r="W84" s="45">
        <f t="shared" si="65"/>
        <v>830000</v>
      </c>
      <c r="X84" s="45">
        <v>340000</v>
      </c>
      <c r="Y84" s="45">
        <v>0</v>
      </c>
      <c r="Z84" s="45">
        <f>X84+Y84</f>
        <v>340000</v>
      </c>
      <c r="AA84" s="45">
        <f>170000*2</f>
        <v>340000</v>
      </c>
      <c r="AB84" s="45">
        <v>0</v>
      </c>
      <c r="AC84" s="45">
        <f>AA84+AB84</f>
        <v>340000</v>
      </c>
      <c r="AD84" s="45">
        <f>37500*4</f>
        <v>150000</v>
      </c>
      <c r="AE84" s="45">
        <v>0</v>
      </c>
      <c r="AF84" s="45"/>
      <c r="AG84" s="45">
        <f t="shared" si="71"/>
        <v>150000</v>
      </c>
      <c r="AH84" s="46">
        <f t="shared" si="72"/>
        <v>0</v>
      </c>
      <c r="AI84" s="2"/>
      <c r="AJ84" s="2"/>
      <c r="AK84" s="2"/>
      <c r="AL84" s="2"/>
      <c r="AM84" s="2"/>
      <c r="AN84" s="2"/>
      <c r="AO84" s="2"/>
    </row>
    <row r="85" spans="1:41" ht="25.5" customHeight="1" x14ac:dyDescent="0.2">
      <c r="B85" s="105"/>
      <c r="C85" s="106" t="s">
        <v>144</v>
      </c>
      <c r="D85" s="107"/>
      <c r="E85" s="108"/>
      <c r="F85" s="108"/>
      <c r="G85" s="108"/>
      <c r="H85" s="108"/>
      <c r="I85" s="109">
        <f t="shared" ref="I85:AG85" si="73">SUM(I55:I84)</f>
        <v>3592109.65</v>
      </c>
      <c r="J85" s="109">
        <f t="shared" si="73"/>
        <v>350000</v>
      </c>
      <c r="K85" s="109">
        <f t="shared" si="73"/>
        <v>3942109.65</v>
      </c>
      <c r="L85" s="109">
        <f t="shared" si="73"/>
        <v>3492109.65</v>
      </c>
      <c r="M85" s="109">
        <f t="shared" si="73"/>
        <v>500000</v>
      </c>
      <c r="N85" s="109">
        <f t="shared" si="73"/>
        <v>3992109.65</v>
      </c>
      <c r="O85" s="109">
        <f t="shared" si="73"/>
        <v>3492109.65</v>
      </c>
      <c r="P85" s="109">
        <f t="shared" si="73"/>
        <v>0</v>
      </c>
      <c r="Q85" s="109">
        <f t="shared" si="73"/>
        <v>3492109.65</v>
      </c>
      <c r="R85" s="109">
        <f t="shared" si="73"/>
        <v>3492109.65</v>
      </c>
      <c r="S85" s="109">
        <f t="shared" si="73"/>
        <v>0</v>
      </c>
      <c r="T85" s="109">
        <f t="shared" si="73"/>
        <v>3492109.65</v>
      </c>
      <c r="U85" s="109">
        <f t="shared" si="73"/>
        <v>14068438.6</v>
      </c>
      <c r="V85" s="109">
        <f t="shared" si="73"/>
        <v>850000</v>
      </c>
      <c r="W85" s="109">
        <f>SUM(W55:W84)</f>
        <v>14918438.6</v>
      </c>
      <c r="X85" s="109">
        <f t="shared" si="73"/>
        <v>6861819.2999999998</v>
      </c>
      <c r="Y85" s="109">
        <f t="shared" si="73"/>
        <v>850000</v>
      </c>
      <c r="Z85" s="109">
        <f t="shared" si="73"/>
        <v>7711819.2999999998</v>
      </c>
      <c r="AA85" s="109">
        <f t="shared" si="73"/>
        <v>6761819.2999999998</v>
      </c>
      <c r="AB85" s="109">
        <f t="shared" si="73"/>
        <v>0</v>
      </c>
      <c r="AC85" s="109">
        <f t="shared" si="73"/>
        <v>6761819.2999999998</v>
      </c>
      <c r="AD85" s="109">
        <f t="shared" si="73"/>
        <v>444800</v>
      </c>
      <c r="AE85" s="109">
        <f t="shared" si="73"/>
        <v>0</v>
      </c>
      <c r="AF85" s="109">
        <f t="shared" si="73"/>
        <v>0</v>
      </c>
      <c r="AG85" s="109">
        <f t="shared" si="73"/>
        <v>444800</v>
      </c>
      <c r="AH85" s="154">
        <f t="shared" si="72"/>
        <v>0</v>
      </c>
      <c r="AI85" s="2"/>
      <c r="AJ85" s="2"/>
      <c r="AK85" s="2"/>
      <c r="AL85" s="2"/>
      <c r="AM85" s="2"/>
      <c r="AN85" s="2"/>
      <c r="AO85" s="2"/>
    </row>
    <row r="86" spans="1:41" ht="36" customHeight="1" x14ac:dyDescent="0.2">
      <c r="A86" s="51"/>
      <c r="B86" s="67"/>
      <c r="C86" s="53" t="s">
        <v>42</v>
      </c>
      <c r="D86" s="59"/>
      <c r="E86" s="160"/>
      <c r="F86" s="53"/>
      <c r="G86" s="53"/>
      <c r="H86" s="53"/>
      <c r="I86" s="48">
        <f t="shared" ref="I86:AH86" si="74">I44+I52+I85</f>
        <v>8502589.8499999996</v>
      </c>
      <c r="J86" s="48">
        <f t="shared" si="74"/>
        <v>350000</v>
      </c>
      <c r="K86" s="48">
        <f t="shared" si="74"/>
        <v>8852589.8499999996</v>
      </c>
      <c r="L86" s="48">
        <f t="shared" si="74"/>
        <v>8402589.8499999996</v>
      </c>
      <c r="M86" s="48">
        <f t="shared" si="74"/>
        <v>500000</v>
      </c>
      <c r="N86" s="48">
        <f t="shared" si="74"/>
        <v>8902589.8499999996</v>
      </c>
      <c r="O86" s="48">
        <f t="shared" si="74"/>
        <v>8345669.8499999996</v>
      </c>
      <c r="P86" s="48">
        <f t="shared" si="74"/>
        <v>0</v>
      </c>
      <c r="Q86" s="48">
        <f t="shared" si="74"/>
        <v>8345669.8499999996</v>
      </c>
      <c r="R86" s="48">
        <f t="shared" si="74"/>
        <v>8345669.8499999996</v>
      </c>
      <c r="S86" s="48">
        <f t="shared" si="74"/>
        <v>0</v>
      </c>
      <c r="T86" s="48">
        <f t="shared" si="74"/>
        <v>8345669.8499999996</v>
      </c>
      <c r="U86" s="48">
        <f t="shared" si="74"/>
        <v>33596519.399999999</v>
      </c>
      <c r="V86" s="48">
        <f t="shared" si="74"/>
        <v>850000</v>
      </c>
      <c r="W86" s="48">
        <f>W44+W52+W85</f>
        <v>34446519.399999999</v>
      </c>
      <c r="X86" s="48">
        <f t="shared" si="74"/>
        <v>16132439.699999999</v>
      </c>
      <c r="Y86" s="48">
        <f t="shared" si="74"/>
        <v>850000</v>
      </c>
      <c r="Z86" s="48">
        <f t="shared" si="74"/>
        <v>16982439.699999999</v>
      </c>
      <c r="AA86" s="48">
        <f t="shared" si="74"/>
        <v>15918599.699999999</v>
      </c>
      <c r="AB86" s="48">
        <f t="shared" si="74"/>
        <v>0</v>
      </c>
      <c r="AC86" s="48">
        <f t="shared" si="74"/>
        <v>15918599.699999999</v>
      </c>
      <c r="AD86" s="48">
        <f t="shared" si="74"/>
        <v>1545480</v>
      </c>
      <c r="AE86" s="48">
        <f t="shared" si="74"/>
        <v>0</v>
      </c>
      <c r="AF86" s="48">
        <f t="shared" si="74"/>
        <v>0</v>
      </c>
      <c r="AG86" s="48">
        <f t="shared" si="74"/>
        <v>1545480</v>
      </c>
      <c r="AH86" s="48">
        <f t="shared" si="74"/>
        <v>0</v>
      </c>
      <c r="AI86" s="2"/>
      <c r="AJ86" s="2"/>
      <c r="AK86" s="2"/>
      <c r="AL86" s="2"/>
      <c r="AM86" s="2"/>
      <c r="AN86" s="2"/>
      <c r="AO86" s="2"/>
    </row>
    <row r="87" spans="1:41" ht="21.75" customHeight="1" x14ac:dyDescent="0.2">
      <c r="B87" s="238" t="s">
        <v>38</v>
      </c>
      <c r="C87" s="239"/>
      <c r="D87" s="239"/>
      <c r="E87" s="239"/>
      <c r="F87" s="239"/>
      <c r="G87" s="239"/>
      <c r="H87" s="239"/>
      <c r="I87" s="239"/>
      <c r="J87" s="239"/>
      <c r="K87" s="239"/>
      <c r="L87" s="239"/>
      <c r="M87" s="239"/>
      <c r="N87" s="239"/>
      <c r="O87" s="239"/>
      <c r="P87" s="239"/>
      <c r="Q87" s="239"/>
      <c r="R87" s="239"/>
      <c r="S87" s="239"/>
      <c r="T87" s="239"/>
      <c r="U87" s="239"/>
      <c r="V87" s="239"/>
      <c r="W87" s="239"/>
      <c r="X87" s="239"/>
      <c r="Y87" s="239"/>
      <c r="Z87" s="239"/>
      <c r="AA87" s="239"/>
      <c r="AB87" s="239"/>
      <c r="AC87" s="239"/>
      <c r="AD87" s="239"/>
      <c r="AE87" s="239"/>
      <c r="AF87" s="239"/>
      <c r="AG87" s="239"/>
      <c r="AH87" s="240"/>
      <c r="AI87" s="2"/>
      <c r="AJ87" s="2"/>
      <c r="AK87" s="2"/>
      <c r="AL87" s="2"/>
      <c r="AM87" s="2"/>
      <c r="AN87" s="2"/>
      <c r="AO87" s="2"/>
    </row>
    <row r="88" spans="1:41" ht="22.5" customHeight="1" x14ac:dyDescent="0.2">
      <c r="B88" s="169" t="s">
        <v>35</v>
      </c>
      <c r="C88" s="170"/>
      <c r="D88" s="170"/>
      <c r="E88" s="170"/>
      <c r="F88" s="170"/>
      <c r="G88" s="170"/>
      <c r="H88" s="170"/>
      <c r="I88" s="170"/>
      <c r="J88" s="170"/>
      <c r="K88" s="170"/>
      <c r="L88" s="170"/>
      <c r="M88" s="170"/>
      <c r="N88" s="170"/>
      <c r="O88" s="170"/>
      <c r="P88" s="170"/>
      <c r="Q88" s="170"/>
      <c r="R88" s="170"/>
      <c r="S88" s="170"/>
      <c r="T88" s="170"/>
      <c r="U88" s="170"/>
      <c r="V88" s="170"/>
      <c r="W88" s="170"/>
      <c r="X88" s="170"/>
      <c r="Y88" s="170"/>
      <c r="Z88" s="170"/>
      <c r="AA88" s="170"/>
      <c r="AB88" s="170"/>
      <c r="AC88" s="170"/>
      <c r="AD88" s="170"/>
      <c r="AE88" s="170"/>
      <c r="AF88" s="170"/>
      <c r="AG88" s="170"/>
      <c r="AH88" s="171"/>
      <c r="AI88" s="2"/>
      <c r="AJ88" s="2"/>
      <c r="AK88" s="2"/>
      <c r="AL88" s="2"/>
      <c r="AM88" s="2"/>
      <c r="AN88" s="2"/>
      <c r="AO88" s="2"/>
    </row>
    <row r="89" spans="1:41" ht="21" customHeight="1" x14ac:dyDescent="0.2">
      <c r="B89" s="182" t="s">
        <v>367</v>
      </c>
      <c r="C89" s="183"/>
      <c r="D89" s="183"/>
      <c r="E89" s="183"/>
      <c r="F89" s="183"/>
      <c r="G89" s="183"/>
      <c r="H89" s="183"/>
      <c r="I89" s="183"/>
      <c r="J89" s="183"/>
      <c r="K89" s="183"/>
      <c r="L89" s="183"/>
      <c r="M89" s="183"/>
      <c r="N89" s="183"/>
      <c r="O89" s="183"/>
      <c r="P89" s="183"/>
      <c r="Q89" s="183"/>
      <c r="R89" s="183"/>
      <c r="S89" s="183"/>
      <c r="T89" s="183"/>
      <c r="U89" s="183"/>
      <c r="V89" s="183"/>
      <c r="W89" s="183"/>
      <c r="X89" s="183"/>
      <c r="Y89" s="183"/>
      <c r="Z89" s="183"/>
      <c r="AA89" s="183"/>
      <c r="AB89" s="183"/>
      <c r="AC89" s="183"/>
      <c r="AD89" s="183"/>
      <c r="AE89" s="183"/>
      <c r="AF89" s="183"/>
      <c r="AG89" s="183"/>
      <c r="AH89" s="184"/>
      <c r="AI89" s="2"/>
      <c r="AJ89" s="2"/>
      <c r="AK89" s="2"/>
      <c r="AL89" s="2"/>
      <c r="AM89" s="2"/>
      <c r="AN89" s="2"/>
      <c r="AO89" s="2"/>
    </row>
    <row r="90" spans="1:41" ht="34.5" customHeight="1" thickBot="1" x14ac:dyDescent="0.25">
      <c r="A90" s="1"/>
      <c r="B90" s="187" t="s">
        <v>57</v>
      </c>
      <c r="C90" s="188"/>
      <c r="D90" s="188"/>
      <c r="E90" s="188"/>
      <c r="F90" s="188"/>
      <c r="G90" s="188"/>
      <c r="H90" s="188"/>
      <c r="I90" s="188"/>
      <c r="J90" s="188"/>
      <c r="K90" s="188"/>
      <c r="L90" s="188"/>
      <c r="M90" s="188"/>
      <c r="N90" s="188"/>
      <c r="O90" s="188"/>
      <c r="P90" s="188"/>
      <c r="Q90" s="188"/>
      <c r="R90" s="188"/>
      <c r="S90" s="188"/>
      <c r="T90" s="188"/>
      <c r="U90" s="188"/>
      <c r="V90" s="188"/>
      <c r="W90" s="188"/>
      <c r="X90" s="188"/>
      <c r="Y90" s="188"/>
      <c r="Z90" s="188"/>
      <c r="AA90" s="188"/>
      <c r="AB90" s="188"/>
      <c r="AC90" s="188"/>
      <c r="AD90" s="188"/>
      <c r="AE90" s="188"/>
      <c r="AF90" s="188"/>
      <c r="AG90" s="188"/>
      <c r="AH90" s="189"/>
      <c r="AI90" s="2"/>
      <c r="AJ90" s="2"/>
      <c r="AK90" s="2"/>
      <c r="AL90" s="2"/>
      <c r="AM90" s="2"/>
      <c r="AN90" s="2"/>
      <c r="AO90" s="2"/>
    </row>
    <row r="91" spans="1:41" ht="39" customHeight="1" thickBot="1" x14ac:dyDescent="0.25">
      <c r="A91" s="1"/>
      <c r="B91" s="220" t="s">
        <v>0</v>
      </c>
      <c r="C91" s="241" t="s">
        <v>20</v>
      </c>
      <c r="D91" s="94" t="s">
        <v>21</v>
      </c>
      <c r="E91" s="224" t="s">
        <v>22</v>
      </c>
      <c r="F91" s="225"/>
      <c r="G91" s="215" t="s">
        <v>28</v>
      </c>
      <c r="H91" s="216"/>
      <c r="I91" s="172" t="s">
        <v>31</v>
      </c>
      <c r="J91" s="173"/>
      <c r="K91" s="174"/>
      <c r="L91" s="172" t="s">
        <v>32</v>
      </c>
      <c r="M91" s="173"/>
      <c r="N91" s="174"/>
      <c r="O91" s="172" t="s">
        <v>33</v>
      </c>
      <c r="P91" s="173"/>
      <c r="Q91" s="174"/>
      <c r="R91" s="172" t="s">
        <v>34</v>
      </c>
      <c r="S91" s="173"/>
      <c r="T91" s="178"/>
      <c r="U91" s="232" t="s">
        <v>49</v>
      </c>
      <c r="V91" s="233"/>
      <c r="W91" s="234"/>
      <c r="X91" s="190" t="s">
        <v>48</v>
      </c>
      <c r="Y91" s="190"/>
      <c r="Z91" s="190"/>
      <c r="AA91" s="190"/>
      <c r="AB91" s="190"/>
      <c r="AC91" s="190"/>
      <c r="AD91" s="190"/>
      <c r="AE91" s="190"/>
      <c r="AF91" s="190"/>
      <c r="AG91" s="191"/>
      <c r="AH91" s="213" t="s">
        <v>27</v>
      </c>
      <c r="AI91" s="2"/>
      <c r="AJ91" s="2"/>
      <c r="AK91" s="2"/>
      <c r="AL91" s="2"/>
      <c r="AM91" s="2"/>
      <c r="AN91" s="2"/>
      <c r="AO91" s="2"/>
    </row>
    <row r="92" spans="1:41" ht="20.25" customHeight="1" thickBot="1" x14ac:dyDescent="0.25">
      <c r="A92" s="1"/>
      <c r="B92" s="221"/>
      <c r="C92" s="242"/>
      <c r="D92" s="180" t="s">
        <v>23</v>
      </c>
      <c r="E92" s="203" t="s">
        <v>24</v>
      </c>
      <c r="F92" s="203" t="s">
        <v>40</v>
      </c>
      <c r="G92" s="244" t="s">
        <v>25</v>
      </c>
      <c r="H92" s="244" t="s">
        <v>26</v>
      </c>
      <c r="I92" s="175"/>
      <c r="J92" s="176"/>
      <c r="K92" s="177"/>
      <c r="L92" s="175"/>
      <c r="M92" s="176"/>
      <c r="N92" s="177"/>
      <c r="O92" s="175"/>
      <c r="P92" s="176"/>
      <c r="Q92" s="177"/>
      <c r="R92" s="175"/>
      <c r="S92" s="176"/>
      <c r="T92" s="179"/>
      <c r="U92" s="235"/>
      <c r="V92" s="236"/>
      <c r="W92" s="237"/>
      <c r="X92" s="212" t="s">
        <v>47</v>
      </c>
      <c r="Y92" s="190"/>
      <c r="Z92" s="191"/>
      <c r="AA92" s="212" t="s">
        <v>164</v>
      </c>
      <c r="AB92" s="190"/>
      <c r="AC92" s="191"/>
      <c r="AD92" s="190" t="s">
        <v>45</v>
      </c>
      <c r="AE92" s="190"/>
      <c r="AF92" s="190"/>
      <c r="AG92" s="191"/>
      <c r="AH92" s="214"/>
      <c r="AI92" s="2"/>
      <c r="AJ92" s="2"/>
      <c r="AK92" s="2"/>
      <c r="AL92" s="2"/>
      <c r="AM92" s="2"/>
      <c r="AN92" s="2"/>
      <c r="AO92" s="2"/>
    </row>
    <row r="93" spans="1:41" ht="50.25" customHeight="1" thickBot="1" x14ac:dyDescent="0.25">
      <c r="B93" s="222"/>
      <c r="C93" s="243"/>
      <c r="D93" s="181"/>
      <c r="E93" s="194"/>
      <c r="F93" s="194"/>
      <c r="G93" s="196"/>
      <c r="H93" s="196"/>
      <c r="I93" s="91" t="s">
        <v>14</v>
      </c>
      <c r="J93" s="91" t="s">
        <v>15</v>
      </c>
      <c r="K93" s="91" t="s">
        <v>17</v>
      </c>
      <c r="L93" s="91" t="s">
        <v>14</v>
      </c>
      <c r="M93" s="91" t="s">
        <v>15</v>
      </c>
      <c r="N93" s="91" t="s">
        <v>17</v>
      </c>
      <c r="O93" s="91" t="s">
        <v>14</v>
      </c>
      <c r="P93" s="91" t="s">
        <v>15</v>
      </c>
      <c r="Q93" s="91" t="s">
        <v>17</v>
      </c>
      <c r="R93" s="91" t="s">
        <v>14</v>
      </c>
      <c r="S93" s="91" t="s">
        <v>15</v>
      </c>
      <c r="T93" s="91" t="s">
        <v>17</v>
      </c>
      <c r="U93" s="90" t="s">
        <v>14</v>
      </c>
      <c r="V93" s="88" t="s">
        <v>15</v>
      </c>
      <c r="W93" s="89" t="s">
        <v>17</v>
      </c>
      <c r="X93" s="90" t="s">
        <v>14</v>
      </c>
      <c r="Y93" s="43" t="s">
        <v>15</v>
      </c>
      <c r="Z93" s="89" t="s">
        <v>16</v>
      </c>
      <c r="AA93" s="90" t="s">
        <v>14</v>
      </c>
      <c r="AB93" s="88" t="s">
        <v>15</v>
      </c>
      <c r="AC93" s="89" t="s">
        <v>16</v>
      </c>
      <c r="AD93" s="88" t="s">
        <v>14</v>
      </c>
      <c r="AE93" s="43" t="s">
        <v>15</v>
      </c>
      <c r="AF93" s="89" t="s">
        <v>29</v>
      </c>
      <c r="AG93" s="89" t="s">
        <v>30</v>
      </c>
      <c r="AH93" s="92"/>
      <c r="AI93" s="2"/>
      <c r="AJ93" s="2"/>
      <c r="AK93" s="2"/>
      <c r="AL93" s="2"/>
      <c r="AM93" s="2"/>
      <c r="AN93" s="2"/>
      <c r="AO93" s="2"/>
    </row>
    <row r="94" spans="1:41" ht="53.25" customHeight="1" x14ac:dyDescent="0.2">
      <c r="B94" s="93">
        <v>2.1</v>
      </c>
      <c r="C94" s="74" t="s">
        <v>368</v>
      </c>
      <c r="D94" s="94"/>
      <c r="E94" s="157"/>
      <c r="F94" s="6"/>
      <c r="G94" s="87"/>
      <c r="H94" s="87"/>
      <c r="I94" s="9"/>
      <c r="J94" s="9"/>
      <c r="K94" s="9"/>
      <c r="L94" s="9"/>
      <c r="M94" s="9"/>
      <c r="N94" s="9"/>
      <c r="O94" s="9"/>
      <c r="P94" s="9"/>
      <c r="Q94" s="9"/>
      <c r="R94" s="9"/>
      <c r="S94" s="9"/>
      <c r="T94" s="9"/>
      <c r="U94" s="9"/>
      <c r="V94" s="9"/>
      <c r="W94" s="9"/>
      <c r="X94" s="9"/>
      <c r="Y94" s="9"/>
      <c r="Z94" s="9"/>
      <c r="AA94" s="9"/>
      <c r="AB94" s="9"/>
      <c r="AC94" s="9"/>
      <c r="AD94" s="9"/>
      <c r="AE94" s="9"/>
      <c r="AF94" s="9"/>
      <c r="AG94" s="9"/>
      <c r="AH94" s="75"/>
      <c r="AI94" s="2"/>
      <c r="AJ94" s="2"/>
      <c r="AK94" s="2"/>
      <c r="AL94" s="2"/>
      <c r="AM94" s="2"/>
      <c r="AN94" s="2"/>
      <c r="AO94" s="2"/>
    </row>
    <row r="95" spans="1:41" ht="16.5" customHeight="1" x14ac:dyDescent="0.2">
      <c r="B95" s="93"/>
      <c r="C95" s="42" t="s">
        <v>41</v>
      </c>
      <c r="D95" s="94"/>
      <c r="E95" s="157"/>
      <c r="F95" s="6"/>
      <c r="G95" s="87"/>
      <c r="H95" s="87"/>
      <c r="I95" s="9"/>
      <c r="J95" s="9"/>
      <c r="K95" s="9"/>
      <c r="L95" s="9"/>
      <c r="M95" s="9"/>
      <c r="N95" s="9"/>
      <c r="O95" s="9"/>
      <c r="P95" s="9"/>
      <c r="Q95" s="9"/>
      <c r="R95" s="9"/>
      <c r="S95" s="9"/>
      <c r="T95" s="9"/>
      <c r="U95" s="9"/>
      <c r="V95" s="9"/>
      <c r="W95" s="9"/>
      <c r="X95" s="9"/>
      <c r="Y95" s="9"/>
      <c r="Z95" s="9"/>
      <c r="AA95" s="9"/>
      <c r="AB95" s="9"/>
      <c r="AC95" s="9"/>
      <c r="AD95" s="9"/>
      <c r="AE95" s="9"/>
      <c r="AF95" s="9"/>
      <c r="AG95" s="9"/>
      <c r="AH95" s="75"/>
      <c r="AI95" s="2"/>
      <c r="AJ95" s="2"/>
      <c r="AK95" s="2"/>
      <c r="AL95" s="2"/>
      <c r="AM95" s="2"/>
      <c r="AN95" s="2"/>
      <c r="AO95" s="2"/>
    </row>
    <row r="96" spans="1:41" ht="33.75" customHeight="1" x14ac:dyDescent="0.2">
      <c r="B96" s="93" t="s">
        <v>43</v>
      </c>
      <c r="C96" s="96" t="s">
        <v>311</v>
      </c>
      <c r="D96" s="94"/>
      <c r="E96" s="157" t="s">
        <v>173</v>
      </c>
      <c r="F96" s="6" t="s">
        <v>91</v>
      </c>
      <c r="G96" s="87">
        <v>2022</v>
      </c>
      <c r="H96" s="87">
        <v>2023</v>
      </c>
      <c r="I96" s="9">
        <v>184760</v>
      </c>
      <c r="J96" s="9">
        <v>0</v>
      </c>
      <c r="K96" s="9">
        <f>I96+J96</f>
        <v>184760</v>
      </c>
      <c r="L96" s="9">
        <v>184760</v>
      </c>
      <c r="M96" s="9">
        <v>0</v>
      </c>
      <c r="N96" s="9">
        <f>L96+M96</f>
        <v>184760</v>
      </c>
      <c r="O96" s="9">
        <v>184760</v>
      </c>
      <c r="P96" s="9">
        <v>0</v>
      </c>
      <c r="Q96" s="9">
        <f>O96+P96</f>
        <v>184760</v>
      </c>
      <c r="R96" s="9">
        <v>184760</v>
      </c>
      <c r="S96" s="9">
        <v>0</v>
      </c>
      <c r="T96" s="9">
        <f>R96+S96</f>
        <v>184760</v>
      </c>
      <c r="U96" s="45">
        <f>I96+L96+O96+R96</f>
        <v>739040</v>
      </c>
      <c r="V96" s="45">
        <f t="shared" ref="V96" si="75">J96+M96+P96+S96</f>
        <v>0</v>
      </c>
      <c r="W96" s="45">
        <f t="shared" ref="W96" si="76">U96+V96</f>
        <v>739040</v>
      </c>
      <c r="X96" s="45">
        <f>I96+L96</f>
        <v>369520</v>
      </c>
      <c r="Y96" s="45">
        <f t="shared" ref="Y96" si="77">J96+M96</f>
        <v>0</v>
      </c>
      <c r="Z96" s="45">
        <f t="shared" ref="Z96" si="78">X96+Y96</f>
        <v>369520</v>
      </c>
      <c r="AA96" s="45">
        <f t="shared" ref="AA96" si="79">O96+R96</f>
        <v>369520</v>
      </c>
      <c r="AB96" s="45">
        <v>0</v>
      </c>
      <c r="AC96" s="45">
        <f t="shared" ref="AC96" si="80">AA96+AB96</f>
        <v>369520</v>
      </c>
      <c r="AD96" s="9">
        <v>0</v>
      </c>
      <c r="AE96" s="9">
        <v>0</v>
      </c>
      <c r="AF96" s="9"/>
      <c r="AG96" s="9">
        <f>AD96+AE96</f>
        <v>0</v>
      </c>
      <c r="AH96" s="75">
        <v>0</v>
      </c>
      <c r="AI96" s="2"/>
      <c r="AJ96" s="2"/>
      <c r="AK96" s="2"/>
      <c r="AL96" s="2"/>
      <c r="AM96" s="2"/>
      <c r="AN96" s="2"/>
      <c r="AO96" s="2"/>
    </row>
    <row r="97" spans="1:41" ht="71.25" customHeight="1" x14ac:dyDescent="0.2">
      <c r="B97" s="93" t="s">
        <v>5</v>
      </c>
      <c r="C97" s="96" t="s">
        <v>312</v>
      </c>
      <c r="D97" s="94"/>
      <c r="E97" s="157" t="s">
        <v>91</v>
      </c>
      <c r="F97" s="6" t="s">
        <v>282</v>
      </c>
      <c r="G97" s="87">
        <v>2022</v>
      </c>
      <c r="H97" s="87">
        <v>2022</v>
      </c>
      <c r="I97" s="9">
        <v>73900</v>
      </c>
      <c r="J97" s="9">
        <v>0</v>
      </c>
      <c r="K97" s="9">
        <f t="shared" ref="K97:K110" si="81">I97+J97</f>
        <v>73900</v>
      </c>
      <c r="L97" s="9">
        <v>73900</v>
      </c>
      <c r="M97" s="9">
        <v>0</v>
      </c>
      <c r="N97" s="9">
        <f t="shared" ref="N97:N110" si="82">L97+M97</f>
        <v>73900</v>
      </c>
      <c r="O97" s="9">
        <v>73900</v>
      </c>
      <c r="P97" s="9">
        <v>0</v>
      </c>
      <c r="Q97" s="9">
        <f t="shared" ref="Q97:Q110" si="83">O97+P97</f>
        <v>73900</v>
      </c>
      <c r="R97" s="9">
        <v>73900</v>
      </c>
      <c r="S97" s="9">
        <v>0</v>
      </c>
      <c r="T97" s="9">
        <f t="shared" ref="T97:T110" si="84">R97+S97</f>
        <v>73900</v>
      </c>
      <c r="U97" s="45">
        <f t="shared" ref="U97:U110" si="85">I97+L97+O97+R97</f>
        <v>295600</v>
      </c>
      <c r="V97" s="45">
        <f t="shared" ref="V97:V110" si="86">J97+M97+P97+S97</f>
        <v>0</v>
      </c>
      <c r="W97" s="45">
        <f t="shared" ref="W97:W110" si="87">U97+V97</f>
        <v>295600</v>
      </c>
      <c r="X97" s="45">
        <f t="shared" ref="X97:X104" si="88">I97+L97</f>
        <v>147800</v>
      </c>
      <c r="Y97" s="45">
        <f t="shared" ref="Y97:Y104" si="89">J97+M97</f>
        <v>0</v>
      </c>
      <c r="Z97" s="45">
        <f t="shared" ref="Z97:Z104" si="90">X97+Y97</f>
        <v>147800</v>
      </c>
      <c r="AA97" s="45">
        <f t="shared" ref="AA97:AA104" si="91">O97+R97</f>
        <v>147800</v>
      </c>
      <c r="AB97" s="45">
        <v>0</v>
      </c>
      <c r="AC97" s="45">
        <f t="shared" ref="AC97:AC104" si="92">AA97+AB97</f>
        <v>147800</v>
      </c>
      <c r="AD97" s="9">
        <v>0</v>
      </c>
      <c r="AE97" s="9">
        <v>0</v>
      </c>
      <c r="AF97" s="9"/>
      <c r="AG97" s="9">
        <f t="shared" ref="AG97:AG110" si="93">AD97+AE97</f>
        <v>0</v>
      </c>
      <c r="AH97" s="75">
        <v>0</v>
      </c>
    </row>
    <row r="98" spans="1:41" ht="39.75" customHeight="1" x14ac:dyDescent="0.2">
      <c r="B98" s="93" t="s">
        <v>6</v>
      </c>
      <c r="C98" s="96" t="s">
        <v>177</v>
      </c>
      <c r="D98" s="94"/>
      <c r="E98" s="157" t="s">
        <v>91</v>
      </c>
      <c r="F98" s="6"/>
      <c r="G98" s="87">
        <v>2022</v>
      </c>
      <c r="H98" s="87">
        <v>2023</v>
      </c>
      <c r="I98" s="9">
        <v>92380</v>
      </c>
      <c r="J98" s="9">
        <v>0</v>
      </c>
      <c r="K98" s="9">
        <f t="shared" si="81"/>
        <v>92380</v>
      </c>
      <c r="L98" s="9">
        <v>92380</v>
      </c>
      <c r="M98" s="9">
        <v>0</v>
      </c>
      <c r="N98" s="9">
        <f t="shared" si="82"/>
        <v>92380</v>
      </c>
      <c r="O98" s="9">
        <v>92380</v>
      </c>
      <c r="P98" s="9">
        <v>0</v>
      </c>
      <c r="Q98" s="9">
        <f t="shared" si="83"/>
        <v>92380</v>
      </c>
      <c r="R98" s="9">
        <v>92380</v>
      </c>
      <c r="S98" s="9">
        <v>0</v>
      </c>
      <c r="T98" s="9">
        <f t="shared" si="84"/>
        <v>92380</v>
      </c>
      <c r="U98" s="45">
        <f t="shared" si="85"/>
        <v>369520</v>
      </c>
      <c r="V98" s="45">
        <f t="shared" si="86"/>
        <v>0</v>
      </c>
      <c r="W98" s="45">
        <f t="shared" si="87"/>
        <v>369520</v>
      </c>
      <c r="X98" s="45">
        <f t="shared" si="88"/>
        <v>184760</v>
      </c>
      <c r="Y98" s="45">
        <f t="shared" si="89"/>
        <v>0</v>
      </c>
      <c r="Z98" s="45">
        <f t="shared" si="90"/>
        <v>184760</v>
      </c>
      <c r="AA98" s="45">
        <f t="shared" si="91"/>
        <v>184760</v>
      </c>
      <c r="AB98" s="45">
        <v>0</v>
      </c>
      <c r="AC98" s="45">
        <f t="shared" si="92"/>
        <v>184760</v>
      </c>
      <c r="AD98" s="9">
        <v>0</v>
      </c>
      <c r="AE98" s="9">
        <v>0</v>
      </c>
      <c r="AF98" s="9"/>
      <c r="AG98" s="9">
        <f t="shared" si="93"/>
        <v>0</v>
      </c>
      <c r="AH98" s="75">
        <v>0</v>
      </c>
    </row>
    <row r="99" spans="1:41" ht="59.25" customHeight="1" x14ac:dyDescent="0.2">
      <c r="B99" s="14" t="s">
        <v>7</v>
      </c>
      <c r="C99" s="56" t="s">
        <v>313</v>
      </c>
      <c r="D99" s="94"/>
      <c r="E99" s="161" t="s">
        <v>90</v>
      </c>
      <c r="F99" s="54" t="s">
        <v>274</v>
      </c>
      <c r="G99" s="87">
        <v>2022</v>
      </c>
      <c r="H99" s="87">
        <v>2025</v>
      </c>
      <c r="I99" s="52">
        <v>369500</v>
      </c>
      <c r="J99" s="9">
        <v>0</v>
      </c>
      <c r="K99" s="9">
        <f t="shared" si="81"/>
        <v>369500</v>
      </c>
      <c r="L99" s="52">
        <v>369500</v>
      </c>
      <c r="M99" s="9">
        <v>0</v>
      </c>
      <c r="N99" s="9">
        <f t="shared" si="82"/>
        <v>369500</v>
      </c>
      <c r="O99" s="52">
        <v>369500</v>
      </c>
      <c r="P99" s="9">
        <v>0</v>
      </c>
      <c r="Q99" s="9">
        <f t="shared" si="83"/>
        <v>369500</v>
      </c>
      <c r="R99" s="52">
        <v>369500</v>
      </c>
      <c r="S99" s="9">
        <v>0</v>
      </c>
      <c r="T99" s="9">
        <f t="shared" si="84"/>
        <v>369500</v>
      </c>
      <c r="U99" s="45">
        <f t="shared" si="85"/>
        <v>1478000</v>
      </c>
      <c r="V99" s="45">
        <f t="shared" si="86"/>
        <v>0</v>
      </c>
      <c r="W99" s="45">
        <f t="shared" si="87"/>
        <v>1478000</v>
      </c>
      <c r="X99" s="45">
        <f t="shared" si="88"/>
        <v>739000</v>
      </c>
      <c r="Y99" s="45">
        <f t="shared" si="89"/>
        <v>0</v>
      </c>
      <c r="Z99" s="45">
        <f t="shared" si="90"/>
        <v>739000</v>
      </c>
      <c r="AA99" s="45">
        <f t="shared" si="91"/>
        <v>739000</v>
      </c>
      <c r="AB99" s="45">
        <v>0</v>
      </c>
      <c r="AC99" s="45">
        <f t="shared" si="92"/>
        <v>739000</v>
      </c>
      <c r="AD99" s="9">
        <v>0</v>
      </c>
      <c r="AE99" s="9">
        <v>0</v>
      </c>
      <c r="AF99" s="45"/>
      <c r="AG99" s="9">
        <f t="shared" si="93"/>
        <v>0</v>
      </c>
      <c r="AH99" s="75">
        <v>0</v>
      </c>
    </row>
    <row r="100" spans="1:41" s="7" customFormat="1" ht="62.25" customHeight="1" x14ac:dyDescent="0.2">
      <c r="A100" s="2"/>
      <c r="B100" s="93" t="s">
        <v>145</v>
      </c>
      <c r="C100" s="56" t="s">
        <v>314</v>
      </c>
      <c r="D100" s="94"/>
      <c r="E100" s="161" t="s">
        <v>81</v>
      </c>
      <c r="F100" s="54" t="s">
        <v>91</v>
      </c>
      <c r="G100" s="87">
        <v>2022</v>
      </c>
      <c r="H100" s="87">
        <v>2024</v>
      </c>
      <c r="I100" s="52">
        <v>36950</v>
      </c>
      <c r="J100" s="9">
        <v>0</v>
      </c>
      <c r="K100" s="9">
        <f t="shared" si="81"/>
        <v>36950</v>
      </c>
      <c r="L100" s="52">
        <v>36950</v>
      </c>
      <c r="M100" s="9">
        <v>0</v>
      </c>
      <c r="N100" s="9">
        <f t="shared" si="82"/>
        <v>36950</v>
      </c>
      <c r="O100" s="52">
        <v>36950</v>
      </c>
      <c r="P100" s="9">
        <v>0</v>
      </c>
      <c r="Q100" s="9">
        <f t="shared" si="83"/>
        <v>36950</v>
      </c>
      <c r="R100" s="52">
        <v>36950</v>
      </c>
      <c r="S100" s="9">
        <v>0</v>
      </c>
      <c r="T100" s="9">
        <f t="shared" si="84"/>
        <v>36950</v>
      </c>
      <c r="U100" s="45">
        <f t="shared" si="85"/>
        <v>147800</v>
      </c>
      <c r="V100" s="45">
        <f t="shared" si="86"/>
        <v>0</v>
      </c>
      <c r="W100" s="45">
        <f t="shared" si="87"/>
        <v>147800</v>
      </c>
      <c r="X100" s="45">
        <f t="shared" si="88"/>
        <v>73900</v>
      </c>
      <c r="Y100" s="45">
        <f t="shared" si="89"/>
        <v>0</v>
      </c>
      <c r="Z100" s="45">
        <f t="shared" si="90"/>
        <v>73900</v>
      </c>
      <c r="AA100" s="45">
        <f t="shared" si="91"/>
        <v>73900</v>
      </c>
      <c r="AB100" s="45">
        <v>0</v>
      </c>
      <c r="AC100" s="45">
        <f t="shared" si="92"/>
        <v>73900</v>
      </c>
      <c r="AD100" s="9">
        <v>0</v>
      </c>
      <c r="AE100" s="9">
        <v>0</v>
      </c>
      <c r="AF100" s="45"/>
      <c r="AG100" s="9">
        <f t="shared" si="93"/>
        <v>0</v>
      </c>
      <c r="AH100" s="75">
        <v>0</v>
      </c>
      <c r="AI100" s="17"/>
      <c r="AJ100" s="17"/>
      <c r="AK100" s="17"/>
      <c r="AL100" s="17"/>
      <c r="AM100" s="17"/>
      <c r="AN100" s="17"/>
    </row>
    <row r="101" spans="1:41" s="1" customFormat="1" ht="51" customHeight="1" x14ac:dyDescent="0.2">
      <c r="A101" s="7"/>
      <c r="B101" s="93" t="s">
        <v>146</v>
      </c>
      <c r="C101" s="76" t="s">
        <v>341</v>
      </c>
      <c r="D101" s="71"/>
      <c r="E101" s="54" t="s">
        <v>91</v>
      </c>
      <c r="F101" s="54" t="s">
        <v>86</v>
      </c>
      <c r="G101" s="87">
        <v>2022</v>
      </c>
      <c r="H101" s="87">
        <v>2023</v>
      </c>
      <c r="I101" s="52">
        <v>0</v>
      </c>
      <c r="J101" s="52">
        <v>0</v>
      </c>
      <c r="K101" s="9">
        <f t="shared" si="81"/>
        <v>0</v>
      </c>
      <c r="L101" s="52">
        <v>0</v>
      </c>
      <c r="M101" s="52">
        <v>500000</v>
      </c>
      <c r="N101" s="9">
        <f t="shared" si="82"/>
        <v>500000</v>
      </c>
      <c r="O101" s="52">
        <v>0</v>
      </c>
      <c r="P101" s="52">
        <v>0</v>
      </c>
      <c r="Q101" s="9">
        <f t="shared" si="83"/>
        <v>0</v>
      </c>
      <c r="R101" s="52">
        <v>0</v>
      </c>
      <c r="S101" s="52">
        <v>0</v>
      </c>
      <c r="T101" s="9">
        <f t="shared" si="84"/>
        <v>0</v>
      </c>
      <c r="U101" s="45">
        <f t="shared" si="85"/>
        <v>0</v>
      </c>
      <c r="V101" s="45">
        <f t="shared" si="86"/>
        <v>500000</v>
      </c>
      <c r="W101" s="45">
        <f t="shared" si="87"/>
        <v>500000</v>
      </c>
      <c r="X101" s="45">
        <f t="shared" si="88"/>
        <v>0</v>
      </c>
      <c r="Y101" s="45">
        <f t="shared" si="89"/>
        <v>500000</v>
      </c>
      <c r="Z101" s="45">
        <f t="shared" si="90"/>
        <v>500000</v>
      </c>
      <c r="AA101" s="45">
        <f t="shared" si="91"/>
        <v>0</v>
      </c>
      <c r="AB101" s="45">
        <v>0</v>
      </c>
      <c r="AC101" s="45">
        <f t="shared" si="92"/>
        <v>0</v>
      </c>
      <c r="AD101" s="45">
        <v>0</v>
      </c>
      <c r="AE101" s="45">
        <v>0</v>
      </c>
      <c r="AF101" s="45"/>
      <c r="AG101" s="9">
        <f t="shared" si="93"/>
        <v>0</v>
      </c>
      <c r="AH101" s="75">
        <v>0</v>
      </c>
      <c r="AI101" s="16"/>
      <c r="AJ101" s="16"/>
      <c r="AK101" s="16"/>
      <c r="AL101" s="16"/>
      <c r="AM101" s="16"/>
      <c r="AN101" s="16"/>
      <c r="AO101" s="12"/>
    </row>
    <row r="102" spans="1:41" s="1" customFormat="1" ht="35.25" customHeight="1" x14ac:dyDescent="0.2">
      <c r="A102" s="7"/>
      <c r="B102" s="93" t="s">
        <v>147</v>
      </c>
      <c r="C102" s="76" t="s">
        <v>340</v>
      </c>
      <c r="D102" s="71"/>
      <c r="E102" s="54" t="s">
        <v>91</v>
      </c>
      <c r="F102" s="55" t="s">
        <v>86</v>
      </c>
      <c r="G102" s="87">
        <v>2022</v>
      </c>
      <c r="H102" s="87">
        <v>2023</v>
      </c>
      <c r="I102" s="52">
        <v>184760</v>
      </c>
      <c r="J102" s="52">
        <v>0</v>
      </c>
      <c r="K102" s="9">
        <f t="shared" si="81"/>
        <v>184760</v>
      </c>
      <c r="L102" s="52">
        <v>184760</v>
      </c>
      <c r="M102" s="52">
        <v>0</v>
      </c>
      <c r="N102" s="9">
        <f t="shared" si="82"/>
        <v>184760</v>
      </c>
      <c r="O102" s="52">
        <v>184760</v>
      </c>
      <c r="P102" s="52">
        <v>0</v>
      </c>
      <c r="Q102" s="9">
        <f t="shared" si="83"/>
        <v>184760</v>
      </c>
      <c r="R102" s="52">
        <v>184760</v>
      </c>
      <c r="S102" s="52">
        <v>0</v>
      </c>
      <c r="T102" s="9">
        <f t="shared" si="84"/>
        <v>184760</v>
      </c>
      <c r="U102" s="45">
        <f t="shared" si="85"/>
        <v>739040</v>
      </c>
      <c r="V102" s="45">
        <f t="shared" si="86"/>
        <v>0</v>
      </c>
      <c r="W102" s="45">
        <f>U102+V102</f>
        <v>739040</v>
      </c>
      <c r="X102" s="45">
        <f>(T102-34760)*2</f>
        <v>300000</v>
      </c>
      <c r="Y102" s="45">
        <f t="shared" si="89"/>
        <v>0</v>
      </c>
      <c r="Z102" s="45">
        <f t="shared" si="90"/>
        <v>300000</v>
      </c>
      <c r="AA102" s="45">
        <f>(T102-34760)*2</f>
        <v>300000</v>
      </c>
      <c r="AB102" s="45">
        <f t="shared" ref="AB102" si="94">M102+P102</f>
        <v>0</v>
      </c>
      <c r="AC102" s="45">
        <f t="shared" si="92"/>
        <v>300000</v>
      </c>
      <c r="AD102" s="45">
        <f>34760*4</f>
        <v>139040</v>
      </c>
      <c r="AE102" s="45">
        <v>0</v>
      </c>
      <c r="AF102" s="45"/>
      <c r="AG102" s="9">
        <f t="shared" si="93"/>
        <v>139040</v>
      </c>
      <c r="AH102" s="75">
        <v>0</v>
      </c>
      <c r="AI102" s="16"/>
      <c r="AJ102" s="16"/>
      <c r="AK102" s="16"/>
      <c r="AL102" s="16"/>
      <c r="AM102" s="16"/>
      <c r="AN102" s="16"/>
      <c r="AO102" s="12"/>
    </row>
    <row r="103" spans="1:41" s="1" customFormat="1" ht="35.25" customHeight="1" x14ac:dyDescent="0.2">
      <c r="A103" s="7"/>
      <c r="B103" s="93" t="s">
        <v>148</v>
      </c>
      <c r="C103" s="76" t="s">
        <v>370</v>
      </c>
      <c r="D103" s="71"/>
      <c r="E103" s="54" t="s">
        <v>91</v>
      </c>
      <c r="F103" s="54" t="s">
        <v>86</v>
      </c>
      <c r="G103" s="87">
        <v>2023</v>
      </c>
      <c r="H103" s="87">
        <v>2023</v>
      </c>
      <c r="I103" s="52">
        <v>135000</v>
      </c>
      <c r="J103" s="52">
        <v>0</v>
      </c>
      <c r="K103" s="9">
        <f t="shared" si="81"/>
        <v>135000</v>
      </c>
      <c r="L103" s="52">
        <v>135000</v>
      </c>
      <c r="M103" s="52">
        <v>0</v>
      </c>
      <c r="N103" s="9">
        <f t="shared" si="82"/>
        <v>135000</v>
      </c>
      <c r="O103" s="52">
        <v>135000</v>
      </c>
      <c r="P103" s="52"/>
      <c r="Q103" s="9">
        <f t="shared" si="83"/>
        <v>135000</v>
      </c>
      <c r="R103" s="52">
        <v>135000</v>
      </c>
      <c r="S103" s="52"/>
      <c r="T103" s="9">
        <f t="shared" si="84"/>
        <v>135000</v>
      </c>
      <c r="U103" s="45">
        <f t="shared" si="85"/>
        <v>540000</v>
      </c>
      <c r="V103" s="45">
        <f t="shared" si="86"/>
        <v>0</v>
      </c>
      <c r="W103" s="45">
        <f t="shared" si="87"/>
        <v>540000</v>
      </c>
      <c r="X103" s="45">
        <f t="shared" si="88"/>
        <v>270000</v>
      </c>
      <c r="Y103" s="45">
        <f t="shared" si="89"/>
        <v>0</v>
      </c>
      <c r="Z103" s="45">
        <f t="shared" si="90"/>
        <v>270000</v>
      </c>
      <c r="AA103" s="45">
        <f t="shared" si="91"/>
        <v>270000</v>
      </c>
      <c r="AB103" s="45">
        <v>0</v>
      </c>
      <c r="AC103" s="45">
        <f t="shared" si="92"/>
        <v>270000</v>
      </c>
      <c r="AD103" s="45">
        <v>0</v>
      </c>
      <c r="AE103" s="45">
        <v>0</v>
      </c>
      <c r="AF103" s="45"/>
      <c r="AG103" s="9">
        <f t="shared" si="93"/>
        <v>0</v>
      </c>
      <c r="AH103" s="75">
        <v>0</v>
      </c>
      <c r="AI103" s="16"/>
      <c r="AJ103" s="16"/>
      <c r="AK103" s="16"/>
      <c r="AL103" s="16"/>
      <c r="AM103" s="16"/>
      <c r="AN103" s="16"/>
      <c r="AO103" s="12"/>
    </row>
    <row r="104" spans="1:41" s="1" customFormat="1" ht="35.25" customHeight="1" x14ac:dyDescent="0.2">
      <c r="A104" s="7"/>
      <c r="B104" s="93" t="s">
        <v>149</v>
      </c>
      <c r="C104" s="76" t="s">
        <v>73</v>
      </c>
      <c r="D104" s="71"/>
      <c r="E104" s="54" t="s">
        <v>91</v>
      </c>
      <c r="F104" s="55" t="s">
        <v>315</v>
      </c>
      <c r="G104" s="87">
        <v>2022</v>
      </c>
      <c r="H104" s="87">
        <v>2025</v>
      </c>
      <c r="I104" s="52">
        <v>258660</v>
      </c>
      <c r="J104" s="52">
        <v>0</v>
      </c>
      <c r="K104" s="9">
        <f t="shared" si="81"/>
        <v>258660</v>
      </c>
      <c r="L104" s="52">
        <v>258660</v>
      </c>
      <c r="M104" s="52">
        <v>0</v>
      </c>
      <c r="N104" s="9">
        <f t="shared" si="82"/>
        <v>258660</v>
      </c>
      <c r="O104" s="52">
        <v>258660</v>
      </c>
      <c r="P104" s="52">
        <v>0</v>
      </c>
      <c r="Q104" s="9">
        <f t="shared" si="83"/>
        <v>258660</v>
      </c>
      <c r="R104" s="52">
        <v>258660</v>
      </c>
      <c r="S104" s="52">
        <v>0</v>
      </c>
      <c r="T104" s="9">
        <f t="shared" si="84"/>
        <v>258660</v>
      </c>
      <c r="U104" s="45">
        <f t="shared" si="85"/>
        <v>1034640</v>
      </c>
      <c r="V104" s="45">
        <f t="shared" si="86"/>
        <v>0</v>
      </c>
      <c r="W104" s="45">
        <f t="shared" si="87"/>
        <v>1034640</v>
      </c>
      <c r="X104" s="45">
        <f t="shared" si="88"/>
        <v>517320</v>
      </c>
      <c r="Y104" s="45">
        <f t="shared" si="89"/>
        <v>0</v>
      </c>
      <c r="Z104" s="45">
        <f t="shared" si="90"/>
        <v>517320</v>
      </c>
      <c r="AA104" s="45">
        <f t="shared" si="91"/>
        <v>517320</v>
      </c>
      <c r="AB104" s="45">
        <v>0</v>
      </c>
      <c r="AC104" s="45">
        <f t="shared" si="92"/>
        <v>517320</v>
      </c>
      <c r="AD104" s="45">
        <v>0</v>
      </c>
      <c r="AE104" s="45">
        <v>0</v>
      </c>
      <c r="AF104" s="45"/>
      <c r="AG104" s="9">
        <f t="shared" si="93"/>
        <v>0</v>
      </c>
      <c r="AH104" s="75">
        <v>0</v>
      </c>
      <c r="AI104" s="16"/>
      <c r="AJ104" s="16"/>
      <c r="AK104" s="16"/>
      <c r="AL104" s="16"/>
      <c r="AM104" s="16"/>
      <c r="AN104" s="16"/>
      <c r="AO104" s="12"/>
    </row>
    <row r="105" spans="1:41" s="1" customFormat="1" ht="35.25" customHeight="1" x14ac:dyDescent="0.2">
      <c r="A105" s="7"/>
      <c r="B105" s="93" t="s">
        <v>150</v>
      </c>
      <c r="C105" s="76" t="s">
        <v>74</v>
      </c>
      <c r="D105" s="71"/>
      <c r="E105" s="54" t="s">
        <v>91</v>
      </c>
      <c r="F105" s="54" t="s">
        <v>316</v>
      </c>
      <c r="G105" s="87">
        <v>2022</v>
      </c>
      <c r="H105" s="87">
        <v>2025</v>
      </c>
      <c r="I105" s="52">
        <v>36950</v>
      </c>
      <c r="J105" s="52">
        <v>0</v>
      </c>
      <c r="K105" s="9">
        <f t="shared" si="81"/>
        <v>36950</v>
      </c>
      <c r="L105" s="52">
        <v>36950</v>
      </c>
      <c r="M105" s="52">
        <v>0</v>
      </c>
      <c r="N105" s="9">
        <f t="shared" si="82"/>
        <v>36950</v>
      </c>
      <c r="O105" s="52">
        <v>36950</v>
      </c>
      <c r="P105" s="52">
        <v>0</v>
      </c>
      <c r="Q105" s="9">
        <f t="shared" si="83"/>
        <v>36950</v>
      </c>
      <c r="R105" s="52">
        <v>36950</v>
      </c>
      <c r="S105" s="52">
        <v>0</v>
      </c>
      <c r="T105" s="9">
        <f t="shared" si="84"/>
        <v>36950</v>
      </c>
      <c r="U105" s="45">
        <f t="shared" si="85"/>
        <v>147800</v>
      </c>
      <c r="V105" s="45">
        <f t="shared" si="86"/>
        <v>0</v>
      </c>
      <c r="W105" s="45">
        <f t="shared" si="87"/>
        <v>147800</v>
      </c>
      <c r="X105" s="45">
        <f>(36950-13601)*2</f>
        <v>46698</v>
      </c>
      <c r="Y105" s="45">
        <v>0</v>
      </c>
      <c r="Z105" s="45">
        <f>X105+Y105</f>
        <v>46698</v>
      </c>
      <c r="AA105" s="45">
        <f>(36950-13601)*2</f>
        <v>46698</v>
      </c>
      <c r="AB105" s="45">
        <v>0</v>
      </c>
      <c r="AC105" s="45">
        <f>AA105+AB105</f>
        <v>46698</v>
      </c>
      <c r="AD105" s="45">
        <f>13601*4</f>
        <v>54404</v>
      </c>
      <c r="AE105" s="45">
        <v>0</v>
      </c>
      <c r="AF105" s="45"/>
      <c r="AG105" s="9">
        <f t="shared" si="93"/>
        <v>54404</v>
      </c>
      <c r="AH105" s="75">
        <v>0</v>
      </c>
      <c r="AI105" s="16"/>
      <c r="AJ105" s="16"/>
      <c r="AK105" s="16"/>
      <c r="AL105" s="16"/>
      <c r="AM105" s="16"/>
      <c r="AN105" s="16"/>
      <c r="AO105" s="12"/>
    </row>
    <row r="106" spans="1:41" s="1" customFormat="1" ht="35.25" customHeight="1" x14ac:dyDescent="0.2">
      <c r="A106" s="7"/>
      <c r="B106" s="93" t="s">
        <v>151</v>
      </c>
      <c r="C106" s="76" t="s">
        <v>317</v>
      </c>
      <c r="D106" s="71"/>
      <c r="E106" s="54" t="s">
        <v>91</v>
      </c>
      <c r="F106" s="55" t="s">
        <v>316</v>
      </c>
      <c r="G106" s="87">
        <v>2022</v>
      </c>
      <c r="H106" s="87">
        <v>2025</v>
      </c>
      <c r="I106" s="52">
        <v>44340</v>
      </c>
      <c r="J106" s="52">
        <v>0</v>
      </c>
      <c r="K106" s="9">
        <f t="shared" si="81"/>
        <v>44340</v>
      </c>
      <c r="L106" s="52">
        <v>44340</v>
      </c>
      <c r="M106" s="52">
        <v>0</v>
      </c>
      <c r="N106" s="9">
        <f t="shared" si="82"/>
        <v>44340</v>
      </c>
      <c r="O106" s="52">
        <v>44340</v>
      </c>
      <c r="P106" s="52">
        <v>0</v>
      </c>
      <c r="Q106" s="9">
        <f t="shared" si="83"/>
        <v>44340</v>
      </c>
      <c r="R106" s="52">
        <v>44340</v>
      </c>
      <c r="S106" s="52">
        <v>0</v>
      </c>
      <c r="T106" s="9">
        <f t="shared" si="84"/>
        <v>44340</v>
      </c>
      <c r="U106" s="45">
        <f t="shared" si="85"/>
        <v>177360</v>
      </c>
      <c r="V106" s="45">
        <f t="shared" si="86"/>
        <v>0</v>
      </c>
      <c r="W106" s="45">
        <f t="shared" si="87"/>
        <v>177360</v>
      </c>
      <c r="X106" s="45">
        <f>24340*2</f>
        <v>48680</v>
      </c>
      <c r="Y106" s="45">
        <v>0</v>
      </c>
      <c r="Z106" s="45">
        <f>X106+Y106</f>
        <v>48680</v>
      </c>
      <c r="AA106" s="45">
        <f>24340*2</f>
        <v>48680</v>
      </c>
      <c r="AB106" s="45">
        <v>0</v>
      </c>
      <c r="AC106" s="45">
        <f>AA106+AB106</f>
        <v>48680</v>
      </c>
      <c r="AD106" s="45">
        <f>20000*4</f>
        <v>80000</v>
      </c>
      <c r="AE106" s="45">
        <v>0</v>
      </c>
      <c r="AF106" s="45"/>
      <c r="AG106" s="9">
        <f t="shared" si="93"/>
        <v>80000</v>
      </c>
      <c r="AH106" s="75">
        <v>0</v>
      </c>
      <c r="AI106" s="16"/>
      <c r="AJ106" s="16"/>
      <c r="AK106" s="16"/>
      <c r="AL106" s="16"/>
      <c r="AM106" s="16"/>
      <c r="AN106" s="16"/>
      <c r="AO106" s="12"/>
    </row>
    <row r="107" spans="1:41" s="1" customFormat="1" ht="35.25" customHeight="1" x14ac:dyDescent="0.2">
      <c r="A107" s="7"/>
      <c r="B107" s="93" t="s">
        <v>152</v>
      </c>
      <c r="C107" s="76" t="s">
        <v>318</v>
      </c>
      <c r="D107" s="71"/>
      <c r="E107" s="54" t="s">
        <v>91</v>
      </c>
      <c r="F107" s="55" t="s">
        <v>275</v>
      </c>
      <c r="G107" s="87">
        <v>2022</v>
      </c>
      <c r="H107" s="87">
        <v>2025</v>
      </c>
      <c r="I107" s="52">
        <f>66500+75000</f>
        <v>141500</v>
      </c>
      <c r="J107" s="52">
        <v>0</v>
      </c>
      <c r="K107" s="9">
        <f t="shared" si="81"/>
        <v>141500</v>
      </c>
      <c r="L107" s="52">
        <v>141500</v>
      </c>
      <c r="M107" s="52">
        <v>0</v>
      </c>
      <c r="N107" s="9">
        <f t="shared" si="82"/>
        <v>141500</v>
      </c>
      <c r="O107" s="52">
        <v>91500</v>
      </c>
      <c r="P107" s="52">
        <v>0</v>
      </c>
      <c r="Q107" s="9">
        <f t="shared" si="83"/>
        <v>91500</v>
      </c>
      <c r="R107" s="52">
        <v>91500</v>
      </c>
      <c r="S107" s="52">
        <v>0</v>
      </c>
      <c r="T107" s="9">
        <f t="shared" si="84"/>
        <v>91500</v>
      </c>
      <c r="U107" s="45">
        <f>I107+L107+O107+R107</f>
        <v>466000</v>
      </c>
      <c r="V107" s="45">
        <f t="shared" si="86"/>
        <v>0</v>
      </c>
      <c r="W107" s="45">
        <f t="shared" si="87"/>
        <v>466000</v>
      </c>
      <c r="X107" s="45">
        <f>I107+L107-150000</f>
        <v>133000</v>
      </c>
      <c r="Y107" s="45">
        <v>0</v>
      </c>
      <c r="Z107" s="45">
        <f>X107+Y107</f>
        <v>133000</v>
      </c>
      <c r="AA107" s="45">
        <f>O107+R107-50000</f>
        <v>133000</v>
      </c>
      <c r="AB107" s="45">
        <v>0</v>
      </c>
      <c r="AC107" s="45">
        <f>AA107+AB107</f>
        <v>133000</v>
      </c>
      <c r="AD107" s="45">
        <v>200000</v>
      </c>
      <c r="AE107" s="45">
        <v>0</v>
      </c>
      <c r="AF107" s="45"/>
      <c r="AG107" s="9">
        <f t="shared" si="93"/>
        <v>200000</v>
      </c>
      <c r="AH107" s="75">
        <v>0</v>
      </c>
      <c r="AI107" s="16"/>
      <c r="AJ107" s="16"/>
      <c r="AK107" s="16"/>
      <c r="AL107" s="16"/>
      <c r="AM107" s="16"/>
      <c r="AN107" s="16"/>
      <c r="AO107" s="12"/>
    </row>
    <row r="108" spans="1:41" s="1" customFormat="1" ht="54.75" customHeight="1" x14ac:dyDescent="0.2">
      <c r="A108" s="7"/>
      <c r="B108" s="93" t="s">
        <v>153</v>
      </c>
      <c r="C108" s="76" t="s">
        <v>319</v>
      </c>
      <c r="D108" s="71"/>
      <c r="E108" s="54" t="s">
        <v>91</v>
      </c>
      <c r="F108" s="55" t="s">
        <v>275</v>
      </c>
      <c r="G108" s="87">
        <v>2022</v>
      </c>
      <c r="H108" s="87">
        <v>2025</v>
      </c>
      <c r="I108" s="52">
        <v>184760</v>
      </c>
      <c r="J108" s="52">
        <v>0</v>
      </c>
      <c r="K108" s="9">
        <f t="shared" si="81"/>
        <v>184760</v>
      </c>
      <c r="L108" s="52">
        <v>184760</v>
      </c>
      <c r="M108" s="52">
        <v>0</v>
      </c>
      <c r="N108" s="9">
        <f t="shared" si="82"/>
        <v>184760</v>
      </c>
      <c r="O108" s="52">
        <v>184760</v>
      </c>
      <c r="P108" s="52">
        <v>0</v>
      </c>
      <c r="Q108" s="9">
        <f t="shared" si="83"/>
        <v>184760</v>
      </c>
      <c r="R108" s="52">
        <v>184760</v>
      </c>
      <c r="S108" s="52">
        <v>0</v>
      </c>
      <c r="T108" s="9">
        <f t="shared" si="84"/>
        <v>184760</v>
      </c>
      <c r="U108" s="45">
        <f t="shared" si="85"/>
        <v>739040</v>
      </c>
      <c r="V108" s="45">
        <f t="shared" si="86"/>
        <v>0</v>
      </c>
      <c r="W108" s="45">
        <f t="shared" si="87"/>
        <v>739040</v>
      </c>
      <c r="X108" s="45">
        <f t="shared" ref="X108" si="95">I108+L108</f>
        <v>369520</v>
      </c>
      <c r="Y108" s="45">
        <v>0</v>
      </c>
      <c r="Z108" s="45">
        <f t="shared" ref="Z108:Z109" si="96">X108+Y108</f>
        <v>369520</v>
      </c>
      <c r="AA108" s="45">
        <f t="shared" ref="AA108:AA109" si="97">O108+R108</f>
        <v>369520</v>
      </c>
      <c r="AB108" s="45">
        <v>0</v>
      </c>
      <c r="AC108" s="45">
        <f t="shared" ref="AC108:AC109" si="98">AA108+AB108</f>
        <v>369520</v>
      </c>
      <c r="AD108" s="45">
        <v>0</v>
      </c>
      <c r="AE108" s="45">
        <v>0</v>
      </c>
      <c r="AF108" s="45"/>
      <c r="AG108" s="9">
        <f t="shared" si="93"/>
        <v>0</v>
      </c>
      <c r="AH108" s="75">
        <v>0</v>
      </c>
      <c r="AI108" s="16"/>
      <c r="AJ108" s="16"/>
      <c r="AK108" s="16"/>
      <c r="AL108" s="16"/>
      <c r="AM108" s="16"/>
      <c r="AN108" s="16"/>
      <c r="AO108" s="12"/>
    </row>
    <row r="109" spans="1:41" s="1" customFormat="1" ht="51" customHeight="1" x14ac:dyDescent="0.2">
      <c r="A109" s="7"/>
      <c r="B109" s="93" t="s">
        <v>154</v>
      </c>
      <c r="C109" s="76" t="s">
        <v>320</v>
      </c>
      <c r="D109" s="71"/>
      <c r="E109" s="55" t="s">
        <v>84</v>
      </c>
      <c r="F109" s="55" t="s">
        <v>244</v>
      </c>
      <c r="G109" s="87">
        <v>2022</v>
      </c>
      <c r="H109" s="87">
        <v>2025</v>
      </c>
      <c r="I109" s="52">
        <v>169600</v>
      </c>
      <c r="J109" s="52">
        <v>0</v>
      </c>
      <c r="K109" s="9">
        <f t="shared" si="81"/>
        <v>169600</v>
      </c>
      <c r="L109" s="52">
        <v>169600</v>
      </c>
      <c r="M109" s="52">
        <v>0</v>
      </c>
      <c r="N109" s="9">
        <f>L109+M109</f>
        <v>169600</v>
      </c>
      <c r="O109" s="52">
        <v>169600</v>
      </c>
      <c r="P109" s="52">
        <v>0</v>
      </c>
      <c r="Q109" s="9">
        <f t="shared" si="83"/>
        <v>169600</v>
      </c>
      <c r="R109" s="52">
        <v>169600</v>
      </c>
      <c r="S109" s="52">
        <v>0</v>
      </c>
      <c r="T109" s="9">
        <f t="shared" si="84"/>
        <v>169600</v>
      </c>
      <c r="U109" s="45">
        <f t="shared" si="85"/>
        <v>678400</v>
      </c>
      <c r="V109" s="45">
        <f t="shared" si="86"/>
        <v>0</v>
      </c>
      <c r="W109" s="45">
        <f t="shared" si="87"/>
        <v>678400</v>
      </c>
      <c r="X109" s="45">
        <f>I109+L109</f>
        <v>339200</v>
      </c>
      <c r="Y109" s="45">
        <v>0</v>
      </c>
      <c r="Z109" s="45">
        <f t="shared" si="96"/>
        <v>339200</v>
      </c>
      <c r="AA109" s="45">
        <f t="shared" si="97"/>
        <v>339200</v>
      </c>
      <c r="AB109" s="45">
        <v>0</v>
      </c>
      <c r="AC109" s="45">
        <f t="shared" si="98"/>
        <v>339200</v>
      </c>
      <c r="AD109" s="45">
        <v>0</v>
      </c>
      <c r="AE109" s="45">
        <v>0</v>
      </c>
      <c r="AF109" s="45"/>
      <c r="AG109" s="9">
        <f t="shared" si="93"/>
        <v>0</v>
      </c>
      <c r="AH109" s="75">
        <v>0</v>
      </c>
      <c r="AI109" s="16"/>
      <c r="AJ109" s="16"/>
      <c r="AK109" s="16"/>
      <c r="AL109" s="16"/>
      <c r="AM109" s="16"/>
      <c r="AN109" s="16"/>
      <c r="AO109" s="12"/>
    </row>
    <row r="110" spans="1:41" s="1" customFormat="1" ht="35.25" customHeight="1" x14ac:dyDescent="0.2">
      <c r="A110" s="7"/>
      <c r="B110" s="93" t="s">
        <v>155</v>
      </c>
      <c r="C110" s="76" t="s">
        <v>339</v>
      </c>
      <c r="D110" s="71"/>
      <c r="E110" s="55" t="s">
        <v>83</v>
      </c>
      <c r="F110" s="55" t="s">
        <v>316</v>
      </c>
      <c r="G110" s="87">
        <v>2022</v>
      </c>
      <c r="H110" s="87">
        <v>2025</v>
      </c>
      <c r="I110" s="52">
        <v>214120</v>
      </c>
      <c r="J110" s="52">
        <v>0</v>
      </c>
      <c r="K110" s="9">
        <f t="shared" si="81"/>
        <v>214120</v>
      </c>
      <c r="L110" s="52">
        <v>214120</v>
      </c>
      <c r="M110" s="52">
        <v>0</v>
      </c>
      <c r="N110" s="9">
        <f t="shared" si="82"/>
        <v>214120</v>
      </c>
      <c r="O110" s="52">
        <v>214120</v>
      </c>
      <c r="P110" s="52">
        <v>0</v>
      </c>
      <c r="Q110" s="9">
        <f t="shared" si="83"/>
        <v>214120</v>
      </c>
      <c r="R110" s="52">
        <v>214120</v>
      </c>
      <c r="S110" s="52">
        <v>0</v>
      </c>
      <c r="T110" s="9">
        <f t="shared" si="84"/>
        <v>214120</v>
      </c>
      <c r="U110" s="45">
        <f t="shared" si="85"/>
        <v>856480</v>
      </c>
      <c r="V110" s="45">
        <f t="shared" si="86"/>
        <v>0</v>
      </c>
      <c r="W110" s="45">
        <f t="shared" si="87"/>
        <v>856480</v>
      </c>
      <c r="X110" s="45">
        <f>100000*2</f>
        <v>200000</v>
      </c>
      <c r="Y110" s="45">
        <v>0</v>
      </c>
      <c r="Z110" s="45">
        <f>X110+Y110</f>
        <v>200000</v>
      </c>
      <c r="AA110" s="45">
        <f>100000*2</f>
        <v>200000</v>
      </c>
      <c r="AB110" s="45">
        <v>0</v>
      </c>
      <c r="AC110" s="45">
        <f>AA110+AB110</f>
        <v>200000</v>
      </c>
      <c r="AD110" s="45">
        <f>114120*4</f>
        <v>456480</v>
      </c>
      <c r="AE110" s="45">
        <v>0</v>
      </c>
      <c r="AF110" s="45"/>
      <c r="AG110" s="9">
        <f t="shared" si="93"/>
        <v>456480</v>
      </c>
      <c r="AH110" s="75">
        <v>0</v>
      </c>
      <c r="AI110" s="16"/>
      <c r="AJ110" s="16"/>
      <c r="AK110" s="16"/>
      <c r="AL110" s="16"/>
      <c r="AM110" s="16"/>
      <c r="AN110" s="16"/>
      <c r="AO110" s="12"/>
    </row>
    <row r="111" spans="1:41" ht="27.75" customHeight="1" x14ac:dyDescent="0.2">
      <c r="A111" s="1"/>
      <c r="B111" s="67"/>
      <c r="C111" s="53" t="s">
        <v>11</v>
      </c>
      <c r="D111" s="59"/>
      <c r="E111" s="47"/>
      <c r="F111" s="47"/>
      <c r="G111" s="47"/>
      <c r="H111" s="47"/>
      <c r="I111" s="48">
        <f>SUM(I96:I110)</f>
        <v>2127180</v>
      </c>
      <c r="J111" s="48">
        <f t="shared" ref="J111:AH111" si="99">SUM(J96:J110)</f>
        <v>0</v>
      </c>
      <c r="K111" s="48">
        <f t="shared" si="99"/>
        <v>2127180</v>
      </c>
      <c r="L111" s="48">
        <f t="shared" si="99"/>
        <v>2127180</v>
      </c>
      <c r="M111" s="48">
        <f t="shared" si="99"/>
        <v>500000</v>
      </c>
      <c r="N111" s="48">
        <f t="shared" si="99"/>
        <v>2627180</v>
      </c>
      <c r="O111" s="48">
        <f t="shared" si="99"/>
        <v>2077180</v>
      </c>
      <c r="P111" s="48">
        <f t="shared" si="99"/>
        <v>0</v>
      </c>
      <c r="Q111" s="48">
        <f t="shared" si="99"/>
        <v>2077180</v>
      </c>
      <c r="R111" s="48">
        <f t="shared" si="99"/>
        <v>2077180</v>
      </c>
      <c r="S111" s="48">
        <f t="shared" si="99"/>
        <v>0</v>
      </c>
      <c r="T111" s="48">
        <f t="shared" si="99"/>
        <v>2077180</v>
      </c>
      <c r="U111" s="48">
        <f t="shared" si="99"/>
        <v>8408720</v>
      </c>
      <c r="V111" s="48">
        <f t="shared" si="99"/>
        <v>500000</v>
      </c>
      <c r="W111" s="48">
        <f>SUM(W96:W110)</f>
        <v>8908720</v>
      </c>
      <c r="X111" s="48">
        <f t="shared" si="99"/>
        <v>3739398</v>
      </c>
      <c r="Y111" s="48">
        <f t="shared" si="99"/>
        <v>500000</v>
      </c>
      <c r="Z111" s="48">
        <f t="shared" si="99"/>
        <v>4239398</v>
      </c>
      <c r="AA111" s="48">
        <f t="shared" si="99"/>
        <v>3739398</v>
      </c>
      <c r="AB111" s="48">
        <f t="shared" si="99"/>
        <v>0</v>
      </c>
      <c r="AC111" s="48">
        <f t="shared" si="99"/>
        <v>3739398</v>
      </c>
      <c r="AD111" s="48">
        <f>SUM(AD96:AD110)</f>
        <v>929924</v>
      </c>
      <c r="AE111" s="48">
        <f t="shared" si="99"/>
        <v>0</v>
      </c>
      <c r="AF111" s="48">
        <f t="shared" si="99"/>
        <v>0</v>
      </c>
      <c r="AG111" s="48">
        <f t="shared" si="99"/>
        <v>929924</v>
      </c>
      <c r="AH111" s="48">
        <f t="shared" si="99"/>
        <v>0</v>
      </c>
      <c r="AI111" s="17"/>
      <c r="AJ111" s="18"/>
      <c r="AK111" s="18"/>
      <c r="AL111" s="18"/>
      <c r="AM111" s="18"/>
      <c r="AN111" s="18"/>
    </row>
    <row r="112" spans="1:41" ht="59.25" customHeight="1" x14ac:dyDescent="0.2">
      <c r="B112" s="14">
        <v>2.2000000000000002</v>
      </c>
      <c r="C112" s="74" t="s">
        <v>75</v>
      </c>
      <c r="D112" s="94"/>
      <c r="E112" s="157"/>
      <c r="F112" s="6"/>
      <c r="G112" s="5"/>
      <c r="H112" s="5"/>
      <c r="I112" s="49"/>
      <c r="J112" s="49"/>
      <c r="K112" s="49"/>
      <c r="L112" s="49"/>
      <c r="M112" s="49"/>
      <c r="N112" s="49"/>
      <c r="O112" s="49"/>
      <c r="P112" s="49"/>
      <c r="Q112" s="49"/>
      <c r="R112" s="49"/>
      <c r="S112" s="49"/>
      <c r="T112" s="49"/>
      <c r="U112" s="49"/>
      <c r="V112" s="49"/>
      <c r="W112" s="49"/>
      <c r="X112" s="49"/>
      <c r="Y112" s="49"/>
      <c r="Z112" s="49"/>
      <c r="AA112" s="49"/>
      <c r="AB112" s="49"/>
      <c r="AC112" s="49"/>
      <c r="AD112" s="49"/>
      <c r="AE112" s="49"/>
      <c r="AF112" s="49"/>
      <c r="AG112" s="49"/>
      <c r="AH112" s="46"/>
      <c r="AI112" s="17"/>
      <c r="AJ112" s="17"/>
      <c r="AK112" s="17"/>
      <c r="AL112" s="17"/>
      <c r="AM112" s="17"/>
      <c r="AN112" s="17"/>
    </row>
    <row r="113" spans="1:41" ht="13.5" customHeight="1" x14ac:dyDescent="0.2">
      <c r="B113" s="14"/>
      <c r="C113" s="42" t="s">
        <v>41</v>
      </c>
      <c r="D113" s="94"/>
      <c r="E113" s="157"/>
      <c r="F113" s="6"/>
      <c r="G113" s="5"/>
      <c r="H113" s="5"/>
      <c r="I113" s="49"/>
      <c r="J113" s="49"/>
      <c r="K113" s="49"/>
      <c r="L113" s="49"/>
      <c r="M113" s="49"/>
      <c r="N113" s="49"/>
      <c r="O113" s="49"/>
      <c r="P113" s="49"/>
      <c r="Q113" s="49"/>
      <c r="R113" s="49"/>
      <c r="S113" s="49"/>
      <c r="T113" s="49"/>
      <c r="U113" s="49"/>
      <c r="V113" s="49"/>
      <c r="W113" s="49"/>
      <c r="X113" s="49"/>
      <c r="Y113" s="49"/>
      <c r="Z113" s="49"/>
      <c r="AA113" s="49"/>
      <c r="AB113" s="49"/>
      <c r="AC113" s="49"/>
      <c r="AD113" s="49"/>
      <c r="AE113" s="49"/>
      <c r="AF113" s="49"/>
      <c r="AG113" s="49"/>
      <c r="AH113" s="46"/>
      <c r="AI113" s="2"/>
      <c r="AJ113" s="2"/>
      <c r="AK113" s="2"/>
      <c r="AL113" s="2"/>
      <c r="AM113" s="2"/>
      <c r="AN113" s="2"/>
      <c r="AO113" s="2"/>
    </row>
    <row r="114" spans="1:41" ht="47.25" customHeight="1" x14ac:dyDescent="0.2">
      <c r="B114" s="14" t="s">
        <v>8</v>
      </c>
      <c r="C114" s="4" t="s">
        <v>283</v>
      </c>
      <c r="D114" s="71"/>
      <c r="E114" s="54" t="s">
        <v>91</v>
      </c>
      <c r="F114" s="54" t="s">
        <v>276</v>
      </c>
      <c r="G114" s="87">
        <v>2022</v>
      </c>
      <c r="H114" s="87">
        <v>2025</v>
      </c>
      <c r="I114" s="52">
        <v>406300</v>
      </c>
      <c r="J114" s="52">
        <v>0</v>
      </c>
      <c r="K114" s="52">
        <f>I114+J114</f>
        <v>406300</v>
      </c>
      <c r="L114" s="52">
        <v>406300</v>
      </c>
      <c r="M114" s="52">
        <v>0</v>
      </c>
      <c r="N114" s="52">
        <f>L114+M114</f>
        <v>406300</v>
      </c>
      <c r="O114" s="52">
        <v>406300</v>
      </c>
      <c r="P114" s="52">
        <v>0</v>
      </c>
      <c r="Q114" s="52">
        <f>O114+P114</f>
        <v>406300</v>
      </c>
      <c r="R114" s="52">
        <v>406300</v>
      </c>
      <c r="S114" s="52">
        <v>0</v>
      </c>
      <c r="T114" s="52">
        <f>R114+S114</f>
        <v>406300</v>
      </c>
      <c r="U114" s="45">
        <f>I114+L114+O114+R114</f>
        <v>1625200</v>
      </c>
      <c r="V114" s="45">
        <f t="shared" ref="V114" si="100">J114+M114+P114+S114</f>
        <v>0</v>
      </c>
      <c r="W114" s="45">
        <f t="shared" ref="W114" si="101">U114+V114</f>
        <v>1625200</v>
      </c>
      <c r="X114" s="45">
        <f>390000*2</f>
        <v>780000</v>
      </c>
      <c r="Y114" s="45">
        <v>0</v>
      </c>
      <c r="Z114" s="45">
        <f>X114+Y114</f>
        <v>780000</v>
      </c>
      <c r="AA114" s="45">
        <f>390000*2</f>
        <v>780000</v>
      </c>
      <c r="AB114" s="45">
        <v>0</v>
      </c>
      <c r="AC114" s="45">
        <f>AA114+AB114</f>
        <v>780000</v>
      </c>
      <c r="AD114" s="45">
        <f>16300*4</f>
        <v>65200</v>
      </c>
      <c r="AE114" s="45">
        <v>0</v>
      </c>
      <c r="AF114" s="45"/>
      <c r="AG114" s="45">
        <f>AD114+AE114</f>
        <v>65200</v>
      </c>
      <c r="AH114" s="46">
        <v>0</v>
      </c>
      <c r="AI114" s="2"/>
      <c r="AJ114" s="2"/>
      <c r="AK114" s="2"/>
      <c r="AL114" s="2"/>
      <c r="AM114" s="2"/>
      <c r="AN114" s="2"/>
      <c r="AO114" s="2"/>
    </row>
    <row r="115" spans="1:41" ht="38.450000000000003" customHeight="1" x14ac:dyDescent="0.2">
      <c r="B115" s="14" t="s">
        <v>156</v>
      </c>
      <c r="C115" s="4" t="s">
        <v>284</v>
      </c>
      <c r="D115" s="71"/>
      <c r="E115" s="54" t="s">
        <v>91</v>
      </c>
      <c r="F115" s="54" t="s">
        <v>86</v>
      </c>
      <c r="G115" s="87">
        <v>2022</v>
      </c>
      <c r="H115" s="87">
        <v>2025</v>
      </c>
      <c r="I115" s="52">
        <v>212600</v>
      </c>
      <c r="J115" s="52">
        <v>0</v>
      </c>
      <c r="K115" s="52">
        <f t="shared" ref="K115:K121" si="102">I115+J115</f>
        <v>212600</v>
      </c>
      <c r="L115" s="52">
        <v>212600</v>
      </c>
      <c r="M115" s="52">
        <v>0</v>
      </c>
      <c r="N115" s="52">
        <f t="shared" ref="N115:N121" si="103">L115+M115</f>
        <v>212600</v>
      </c>
      <c r="O115" s="52">
        <v>212600</v>
      </c>
      <c r="P115" s="52">
        <v>0</v>
      </c>
      <c r="Q115" s="52">
        <f t="shared" ref="Q115:Q121" si="104">O115+P115</f>
        <v>212600</v>
      </c>
      <c r="R115" s="52">
        <v>212600</v>
      </c>
      <c r="S115" s="52">
        <v>0</v>
      </c>
      <c r="T115" s="52">
        <f t="shared" ref="T115:T121" si="105">R115+S115</f>
        <v>212600</v>
      </c>
      <c r="U115" s="45">
        <f t="shared" ref="U115:U116" si="106">I115+L115+O115+R115</f>
        <v>850400</v>
      </c>
      <c r="V115" s="45">
        <f t="shared" ref="V115:V121" si="107">J115+M115+P115+S115</f>
        <v>0</v>
      </c>
      <c r="W115" s="45">
        <f t="shared" ref="W115:W121" si="108">U115+V115</f>
        <v>850400</v>
      </c>
      <c r="X115" s="45">
        <f>(T115-39000)*2</f>
        <v>347200</v>
      </c>
      <c r="Y115" s="45">
        <v>0</v>
      </c>
      <c r="Z115" s="45">
        <f>X115+Y115</f>
        <v>347200</v>
      </c>
      <c r="AA115" s="45">
        <f>(T115-39000)*2</f>
        <v>347200</v>
      </c>
      <c r="AB115" s="45">
        <v>0</v>
      </c>
      <c r="AC115" s="45">
        <f>AA115+AB115</f>
        <v>347200</v>
      </c>
      <c r="AD115" s="45">
        <v>156000</v>
      </c>
      <c r="AE115" s="45">
        <v>0</v>
      </c>
      <c r="AF115" s="45"/>
      <c r="AG115" s="45">
        <f t="shared" ref="AG115:AG121" si="109">AD115+AE115</f>
        <v>156000</v>
      </c>
      <c r="AH115" s="46">
        <v>0</v>
      </c>
      <c r="AI115" s="2"/>
      <c r="AJ115" s="2"/>
      <c r="AK115" s="2"/>
      <c r="AL115" s="2"/>
      <c r="AM115" s="2"/>
      <c r="AN115" s="2"/>
      <c r="AO115" s="2"/>
    </row>
    <row r="116" spans="1:41" ht="56.25" customHeight="1" x14ac:dyDescent="0.2">
      <c r="B116" s="14" t="s">
        <v>157</v>
      </c>
      <c r="C116" s="4" t="s">
        <v>321</v>
      </c>
      <c r="D116" s="71"/>
      <c r="E116" s="54" t="s">
        <v>85</v>
      </c>
      <c r="F116" s="54" t="s">
        <v>277</v>
      </c>
      <c r="G116" s="87">
        <v>2022</v>
      </c>
      <c r="H116" s="87">
        <v>2025</v>
      </c>
      <c r="I116" s="52">
        <v>485050</v>
      </c>
      <c r="J116" s="52">
        <v>0</v>
      </c>
      <c r="K116" s="52">
        <f t="shared" si="102"/>
        <v>485050</v>
      </c>
      <c r="L116" s="52">
        <v>485050</v>
      </c>
      <c r="M116" s="52">
        <v>0</v>
      </c>
      <c r="N116" s="52">
        <f t="shared" si="103"/>
        <v>485050</v>
      </c>
      <c r="O116" s="52">
        <v>485050</v>
      </c>
      <c r="P116" s="52">
        <v>0</v>
      </c>
      <c r="Q116" s="52">
        <f t="shared" si="104"/>
        <v>485050</v>
      </c>
      <c r="R116" s="52">
        <v>485050</v>
      </c>
      <c r="S116" s="52">
        <v>0</v>
      </c>
      <c r="T116" s="52">
        <f t="shared" si="105"/>
        <v>485050</v>
      </c>
      <c r="U116" s="45">
        <f t="shared" si="106"/>
        <v>1940200</v>
      </c>
      <c r="V116" s="45">
        <f t="shared" si="107"/>
        <v>0</v>
      </c>
      <c r="W116" s="45">
        <f t="shared" si="108"/>
        <v>1940200</v>
      </c>
      <c r="X116" s="45">
        <f>455437.5*2</f>
        <v>910875</v>
      </c>
      <c r="Y116" s="45">
        <v>0</v>
      </c>
      <c r="Z116" s="45">
        <f>X116+Y116</f>
        <v>910875</v>
      </c>
      <c r="AA116" s="45">
        <f>455437.5*2</f>
        <v>910875</v>
      </c>
      <c r="AB116" s="45">
        <v>0</v>
      </c>
      <c r="AC116" s="45">
        <f>AA116+AB116</f>
        <v>910875</v>
      </c>
      <c r="AD116" s="45">
        <v>118450</v>
      </c>
      <c r="AE116" s="45">
        <v>0</v>
      </c>
      <c r="AF116" s="45"/>
      <c r="AG116" s="45">
        <f t="shared" si="109"/>
        <v>118450</v>
      </c>
      <c r="AH116" s="46">
        <v>0</v>
      </c>
      <c r="AI116" s="2"/>
      <c r="AJ116" s="2"/>
      <c r="AK116" s="2"/>
      <c r="AL116" s="2"/>
      <c r="AM116" s="2"/>
      <c r="AN116" s="2"/>
      <c r="AO116" s="2"/>
    </row>
    <row r="117" spans="1:41" ht="38.450000000000003" customHeight="1" x14ac:dyDescent="0.2">
      <c r="B117" s="14" t="s">
        <v>158</v>
      </c>
      <c r="C117" s="4" t="s">
        <v>285</v>
      </c>
      <c r="D117" s="71"/>
      <c r="E117" s="54" t="s">
        <v>85</v>
      </c>
      <c r="F117" s="54" t="s">
        <v>278</v>
      </c>
      <c r="G117" s="87">
        <v>2022</v>
      </c>
      <c r="H117" s="87">
        <v>2025</v>
      </c>
      <c r="I117" s="52">
        <v>106300</v>
      </c>
      <c r="J117" s="52">
        <v>0</v>
      </c>
      <c r="K117" s="52">
        <f t="shared" si="102"/>
        <v>106300</v>
      </c>
      <c r="L117" s="52">
        <v>106300</v>
      </c>
      <c r="M117" s="52">
        <v>0</v>
      </c>
      <c r="N117" s="52">
        <f t="shared" si="103"/>
        <v>106300</v>
      </c>
      <c r="O117" s="52">
        <v>106300</v>
      </c>
      <c r="P117" s="52">
        <v>0</v>
      </c>
      <c r="Q117" s="52">
        <f t="shared" si="104"/>
        <v>106300</v>
      </c>
      <c r="R117" s="52">
        <v>106300</v>
      </c>
      <c r="S117" s="52">
        <v>0</v>
      </c>
      <c r="T117" s="52">
        <f t="shared" si="105"/>
        <v>106300</v>
      </c>
      <c r="U117" s="45">
        <f>I117+L117+O117+R117</f>
        <v>425200</v>
      </c>
      <c r="V117" s="45">
        <f t="shared" si="107"/>
        <v>0</v>
      </c>
      <c r="W117" s="45">
        <f t="shared" si="108"/>
        <v>425200</v>
      </c>
      <c r="X117" s="45">
        <f>I117+L117</f>
        <v>212600</v>
      </c>
      <c r="Y117" s="45">
        <v>0</v>
      </c>
      <c r="Z117" s="45">
        <f>X117+Y117</f>
        <v>212600</v>
      </c>
      <c r="AA117" s="45">
        <f>O117+R117</f>
        <v>212600</v>
      </c>
      <c r="AB117" s="45">
        <v>0</v>
      </c>
      <c r="AC117" s="45">
        <f>AA117+AB117</f>
        <v>212600</v>
      </c>
      <c r="AD117" s="45">
        <v>0</v>
      </c>
      <c r="AE117" s="45">
        <v>0</v>
      </c>
      <c r="AF117" s="45"/>
      <c r="AG117" s="45">
        <f t="shared" si="109"/>
        <v>0</v>
      </c>
      <c r="AH117" s="46">
        <v>0</v>
      </c>
      <c r="AI117" s="2"/>
      <c r="AJ117" s="2"/>
      <c r="AK117" s="2"/>
      <c r="AL117" s="2"/>
      <c r="AM117" s="2"/>
      <c r="AN117" s="2"/>
      <c r="AO117" s="2"/>
    </row>
    <row r="118" spans="1:41" ht="63" customHeight="1" x14ac:dyDescent="0.2">
      <c r="B118" s="14" t="s">
        <v>159</v>
      </c>
      <c r="C118" s="4" t="s">
        <v>286</v>
      </c>
      <c r="D118" s="71"/>
      <c r="E118" s="54" t="s">
        <v>85</v>
      </c>
      <c r="F118" s="54" t="s">
        <v>279</v>
      </c>
      <c r="G118" s="87">
        <v>2022</v>
      </c>
      <c r="H118" s="87">
        <v>2025</v>
      </c>
      <c r="I118" s="52">
        <v>21260</v>
      </c>
      <c r="J118" s="52">
        <v>0</v>
      </c>
      <c r="K118" s="52">
        <f t="shared" si="102"/>
        <v>21260</v>
      </c>
      <c r="L118" s="52">
        <v>21260</v>
      </c>
      <c r="M118" s="52">
        <v>0</v>
      </c>
      <c r="N118" s="52">
        <f t="shared" si="103"/>
        <v>21260</v>
      </c>
      <c r="O118" s="52">
        <v>21260</v>
      </c>
      <c r="P118" s="52">
        <v>0</v>
      </c>
      <c r="Q118" s="52">
        <f t="shared" si="104"/>
        <v>21260</v>
      </c>
      <c r="R118" s="52">
        <v>21260</v>
      </c>
      <c r="S118" s="52">
        <v>0</v>
      </c>
      <c r="T118" s="52">
        <f t="shared" si="105"/>
        <v>21260</v>
      </c>
      <c r="U118" s="45">
        <f t="shared" ref="U118:U121" si="110">I118+L118+O118+R118</f>
        <v>85040</v>
      </c>
      <c r="V118" s="45">
        <f t="shared" si="107"/>
        <v>0</v>
      </c>
      <c r="W118" s="45">
        <f t="shared" si="108"/>
        <v>85040</v>
      </c>
      <c r="X118" s="45">
        <f t="shared" ref="X118:X121" si="111">I118+L118</f>
        <v>42520</v>
      </c>
      <c r="Y118" s="45">
        <v>0</v>
      </c>
      <c r="Z118" s="45">
        <f t="shared" ref="Z118:Z121" si="112">X118+Y118</f>
        <v>42520</v>
      </c>
      <c r="AA118" s="45">
        <f t="shared" ref="AA118:AA121" si="113">O118+R118</f>
        <v>42520</v>
      </c>
      <c r="AB118" s="45">
        <v>0</v>
      </c>
      <c r="AC118" s="45">
        <f t="shared" ref="AC118:AC121" si="114">AA118+AB118</f>
        <v>42520</v>
      </c>
      <c r="AD118" s="45">
        <v>0</v>
      </c>
      <c r="AE118" s="45">
        <v>0</v>
      </c>
      <c r="AF118" s="45"/>
      <c r="AG118" s="45">
        <f t="shared" si="109"/>
        <v>0</v>
      </c>
      <c r="AH118" s="46">
        <v>0</v>
      </c>
      <c r="AI118" s="2"/>
      <c r="AJ118" s="2"/>
      <c r="AK118" s="2"/>
      <c r="AL118" s="2"/>
      <c r="AM118" s="2"/>
      <c r="AN118" s="2"/>
      <c r="AO118" s="2"/>
    </row>
    <row r="119" spans="1:41" ht="47.25" customHeight="1" x14ac:dyDescent="0.2">
      <c r="B119" s="14" t="s">
        <v>160</v>
      </c>
      <c r="C119" s="4" t="s">
        <v>322</v>
      </c>
      <c r="D119" s="71"/>
      <c r="E119" s="54" t="s">
        <v>85</v>
      </c>
      <c r="F119" s="54" t="s">
        <v>356</v>
      </c>
      <c r="G119" s="87">
        <v>2022</v>
      </c>
      <c r="H119" s="87">
        <v>2025</v>
      </c>
      <c r="I119" s="52">
        <v>63800</v>
      </c>
      <c r="J119" s="52">
        <v>0</v>
      </c>
      <c r="K119" s="52">
        <f t="shared" si="102"/>
        <v>63800</v>
      </c>
      <c r="L119" s="52">
        <v>63800</v>
      </c>
      <c r="M119" s="52">
        <v>0</v>
      </c>
      <c r="N119" s="52">
        <f t="shared" si="103"/>
        <v>63800</v>
      </c>
      <c r="O119" s="52">
        <v>63800</v>
      </c>
      <c r="P119" s="52">
        <v>0</v>
      </c>
      <c r="Q119" s="52">
        <f t="shared" si="104"/>
        <v>63800</v>
      </c>
      <c r="R119" s="52">
        <v>63800</v>
      </c>
      <c r="S119" s="52">
        <v>0</v>
      </c>
      <c r="T119" s="52">
        <f t="shared" si="105"/>
        <v>63800</v>
      </c>
      <c r="U119" s="45">
        <f t="shared" si="110"/>
        <v>255200</v>
      </c>
      <c r="V119" s="45">
        <f t="shared" si="107"/>
        <v>0</v>
      </c>
      <c r="W119" s="45">
        <f t="shared" si="108"/>
        <v>255200</v>
      </c>
      <c r="X119" s="45">
        <f t="shared" si="111"/>
        <v>127600</v>
      </c>
      <c r="Y119" s="45">
        <v>0</v>
      </c>
      <c r="Z119" s="45">
        <f t="shared" si="112"/>
        <v>127600</v>
      </c>
      <c r="AA119" s="45">
        <f t="shared" si="113"/>
        <v>127600</v>
      </c>
      <c r="AB119" s="45">
        <v>0</v>
      </c>
      <c r="AC119" s="45">
        <f t="shared" si="114"/>
        <v>127600</v>
      </c>
      <c r="AD119" s="45">
        <v>0</v>
      </c>
      <c r="AE119" s="45">
        <v>0</v>
      </c>
      <c r="AF119" s="45"/>
      <c r="AG119" s="45">
        <f t="shared" si="109"/>
        <v>0</v>
      </c>
      <c r="AH119" s="46">
        <v>0</v>
      </c>
      <c r="AI119" s="2"/>
      <c r="AJ119" s="2"/>
      <c r="AK119" s="2"/>
      <c r="AL119" s="2"/>
      <c r="AM119" s="2"/>
      <c r="AN119" s="2"/>
      <c r="AO119" s="2"/>
    </row>
    <row r="120" spans="1:41" ht="61.5" customHeight="1" x14ac:dyDescent="0.2">
      <c r="B120" s="14" t="s">
        <v>161</v>
      </c>
      <c r="C120" s="4" t="s">
        <v>323</v>
      </c>
      <c r="D120" s="71"/>
      <c r="E120" s="54" t="s">
        <v>91</v>
      </c>
      <c r="F120" s="54" t="s">
        <v>280</v>
      </c>
      <c r="G120" s="87">
        <v>2022</v>
      </c>
      <c r="H120" s="87">
        <v>2025</v>
      </c>
      <c r="I120" s="52">
        <v>185000</v>
      </c>
      <c r="J120" s="52">
        <v>0</v>
      </c>
      <c r="K120" s="52">
        <f t="shared" si="102"/>
        <v>185000</v>
      </c>
      <c r="L120" s="52">
        <v>185000</v>
      </c>
      <c r="M120" s="52">
        <v>0</v>
      </c>
      <c r="N120" s="52">
        <f t="shared" si="103"/>
        <v>185000</v>
      </c>
      <c r="O120" s="52">
        <v>185000</v>
      </c>
      <c r="P120" s="52">
        <v>0</v>
      </c>
      <c r="Q120" s="52">
        <f t="shared" si="104"/>
        <v>185000</v>
      </c>
      <c r="R120" s="52">
        <v>185000</v>
      </c>
      <c r="S120" s="52">
        <v>0</v>
      </c>
      <c r="T120" s="52">
        <f t="shared" si="105"/>
        <v>185000</v>
      </c>
      <c r="U120" s="45">
        <f t="shared" si="110"/>
        <v>740000</v>
      </c>
      <c r="V120" s="45">
        <f t="shared" si="107"/>
        <v>0</v>
      </c>
      <c r="W120" s="45">
        <f t="shared" si="108"/>
        <v>740000</v>
      </c>
      <c r="X120" s="45">
        <f t="shared" si="111"/>
        <v>370000</v>
      </c>
      <c r="Y120" s="45">
        <v>0</v>
      </c>
      <c r="Z120" s="45">
        <f t="shared" si="112"/>
        <v>370000</v>
      </c>
      <c r="AA120" s="45">
        <f t="shared" si="113"/>
        <v>370000</v>
      </c>
      <c r="AB120" s="45">
        <v>0</v>
      </c>
      <c r="AC120" s="45">
        <f t="shared" si="114"/>
        <v>370000</v>
      </c>
      <c r="AD120" s="45">
        <v>0</v>
      </c>
      <c r="AE120" s="45">
        <v>0</v>
      </c>
      <c r="AF120" s="45"/>
      <c r="AG120" s="45">
        <f t="shared" si="109"/>
        <v>0</v>
      </c>
      <c r="AH120" s="46">
        <v>0</v>
      </c>
      <c r="AI120" s="2"/>
      <c r="AJ120" s="2"/>
      <c r="AK120" s="2"/>
      <c r="AL120" s="2"/>
      <c r="AM120" s="2"/>
      <c r="AN120" s="2"/>
      <c r="AO120" s="2"/>
    </row>
    <row r="121" spans="1:41" ht="48.75" customHeight="1" x14ac:dyDescent="0.2">
      <c r="B121" s="14" t="s">
        <v>162</v>
      </c>
      <c r="C121" s="4" t="s">
        <v>369</v>
      </c>
      <c r="D121" s="71"/>
      <c r="E121" s="54" t="s">
        <v>91</v>
      </c>
      <c r="F121" s="54" t="s">
        <v>281</v>
      </c>
      <c r="G121" s="87">
        <v>2022</v>
      </c>
      <c r="H121" s="87">
        <v>2025</v>
      </c>
      <c r="I121" s="52">
        <v>327600</v>
      </c>
      <c r="J121" s="52">
        <v>0</v>
      </c>
      <c r="K121" s="52">
        <f t="shared" si="102"/>
        <v>327600</v>
      </c>
      <c r="L121" s="52">
        <v>327600</v>
      </c>
      <c r="M121" s="52">
        <v>0</v>
      </c>
      <c r="N121" s="52">
        <f t="shared" si="103"/>
        <v>327600</v>
      </c>
      <c r="O121" s="52">
        <v>327600</v>
      </c>
      <c r="P121" s="52">
        <v>0</v>
      </c>
      <c r="Q121" s="52">
        <f t="shared" si="104"/>
        <v>327600</v>
      </c>
      <c r="R121" s="52">
        <v>327600</v>
      </c>
      <c r="S121" s="52">
        <v>0</v>
      </c>
      <c r="T121" s="52">
        <f t="shared" si="105"/>
        <v>327600</v>
      </c>
      <c r="U121" s="45">
        <f t="shared" si="110"/>
        <v>1310400</v>
      </c>
      <c r="V121" s="45">
        <f t="shared" si="107"/>
        <v>0</v>
      </c>
      <c r="W121" s="45">
        <f t="shared" si="108"/>
        <v>1310400</v>
      </c>
      <c r="X121" s="45">
        <f t="shared" si="111"/>
        <v>655200</v>
      </c>
      <c r="Y121" s="45">
        <v>0</v>
      </c>
      <c r="Z121" s="45">
        <f t="shared" si="112"/>
        <v>655200</v>
      </c>
      <c r="AA121" s="45">
        <f t="shared" si="113"/>
        <v>655200</v>
      </c>
      <c r="AB121" s="45">
        <v>0</v>
      </c>
      <c r="AC121" s="45">
        <f t="shared" si="114"/>
        <v>655200</v>
      </c>
      <c r="AD121" s="45">
        <v>0</v>
      </c>
      <c r="AE121" s="45">
        <v>0</v>
      </c>
      <c r="AF121" s="45"/>
      <c r="AG121" s="45">
        <f t="shared" si="109"/>
        <v>0</v>
      </c>
      <c r="AH121" s="46">
        <v>0</v>
      </c>
      <c r="AI121" s="2"/>
      <c r="AJ121" s="2"/>
      <c r="AK121" s="2"/>
      <c r="AL121" s="2"/>
      <c r="AM121" s="2"/>
      <c r="AN121" s="2"/>
      <c r="AO121" s="2"/>
    </row>
    <row r="122" spans="1:41" ht="19.5" customHeight="1" x14ac:dyDescent="0.2">
      <c r="B122" s="67"/>
      <c r="C122" s="53" t="s">
        <v>12</v>
      </c>
      <c r="D122" s="59"/>
      <c r="E122" s="47"/>
      <c r="F122" s="47"/>
      <c r="G122" s="47"/>
      <c r="H122" s="47"/>
      <c r="I122" s="48">
        <f>SUM(I114:I121)</f>
        <v>1807910</v>
      </c>
      <c r="J122" s="48">
        <f t="shared" ref="J122:AH122" si="115">SUM(J114:J121)</f>
        <v>0</v>
      </c>
      <c r="K122" s="48">
        <f t="shared" si="115"/>
        <v>1807910</v>
      </c>
      <c r="L122" s="48">
        <f t="shared" si="115"/>
        <v>1807910</v>
      </c>
      <c r="M122" s="48">
        <f t="shared" si="115"/>
        <v>0</v>
      </c>
      <c r="N122" s="48">
        <f t="shared" si="115"/>
        <v>1807910</v>
      </c>
      <c r="O122" s="48">
        <f t="shared" si="115"/>
        <v>1807910</v>
      </c>
      <c r="P122" s="48">
        <f t="shared" si="115"/>
        <v>0</v>
      </c>
      <c r="Q122" s="48">
        <f t="shared" si="115"/>
        <v>1807910</v>
      </c>
      <c r="R122" s="48">
        <f t="shared" si="115"/>
        <v>1807910</v>
      </c>
      <c r="S122" s="48">
        <f t="shared" si="115"/>
        <v>0</v>
      </c>
      <c r="T122" s="48">
        <f t="shared" si="115"/>
        <v>1807910</v>
      </c>
      <c r="U122" s="48">
        <f t="shared" si="115"/>
        <v>7231640</v>
      </c>
      <c r="V122" s="48">
        <f t="shared" si="115"/>
        <v>0</v>
      </c>
      <c r="W122" s="48">
        <f>SUM(W114:W121)</f>
        <v>7231640</v>
      </c>
      <c r="X122" s="48">
        <f t="shared" si="115"/>
        <v>3445995</v>
      </c>
      <c r="Y122" s="48">
        <f t="shared" si="115"/>
        <v>0</v>
      </c>
      <c r="Z122" s="48">
        <f t="shared" si="115"/>
        <v>3445995</v>
      </c>
      <c r="AA122" s="48">
        <f t="shared" si="115"/>
        <v>3445995</v>
      </c>
      <c r="AB122" s="48">
        <f t="shared" si="115"/>
        <v>0</v>
      </c>
      <c r="AC122" s="48">
        <f t="shared" si="115"/>
        <v>3445995</v>
      </c>
      <c r="AD122" s="48">
        <f t="shared" si="115"/>
        <v>339650</v>
      </c>
      <c r="AE122" s="48">
        <f t="shared" si="115"/>
        <v>0</v>
      </c>
      <c r="AF122" s="48">
        <f t="shared" si="115"/>
        <v>0</v>
      </c>
      <c r="AG122" s="48">
        <f t="shared" si="115"/>
        <v>339650</v>
      </c>
      <c r="AH122" s="48">
        <f t="shared" si="115"/>
        <v>0</v>
      </c>
      <c r="AI122" s="2"/>
      <c r="AJ122" s="2"/>
      <c r="AK122" s="2"/>
      <c r="AL122" s="2"/>
      <c r="AM122" s="2"/>
      <c r="AN122" s="2"/>
      <c r="AO122" s="2"/>
    </row>
    <row r="123" spans="1:41" ht="60" customHeight="1" x14ac:dyDescent="0.2">
      <c r="B123" s="14">
        <v>2.2999999999999998</v>
      </c>
      <c r="C123" s="74" t="s">
        <v>76</v>
      </c>
      <c r="D123" s="94"/>
      <c r="E123" s="157"/>
      <c r="F123" s="6"/>
      <c r="G123" s="5"/>
      <c r="H123" s="5"/>
      <c r="I123" s="49"/>
      <c r="J123" s="49"/>
      <c r="K123" s="49"/>
      <c r="L123" s="49"/>
      <c r="M123" s="49"/>
      <c r="N123" s="49"/>
      <c r="O123" s="49"/>
      <c r="P123" s="49"/>
      <c r="Q123" s="49"/>
      <c r="R123" s="49"/>
      <c r="S123" s="49"/>
      <c r="T123" s="49"/>
      <c r="U123" s="49"/>
      <c r="V123" s="49"/>
      <c r="W123" s="49"/>
      <c r="X123" s="49"/>
      <c r="Y123" s="49"/>
      <c r="Z123" s="49"/>
      <c r="AA123" s="49"/>
      <c r="AB123" s="49"/>
      <c r="AC123" s="49"/>
      <c r="AD123" s="49"/>
      <c r="AE123" s="49"/>
      <c r="AF123" s="49"/>
      <c r="AG123" s="49"/>
      <c r="AH123" s="50"/>
      <c r="AI123" s="2"/>
      <c r="AJ123" s="2"/>
      <c r="AK123" s="2"/>
      <c r="AL123" s="2"/>
      <c r="AM123" s="2"/>
      <c r="AN123" s="2"/>
      <c r="AO123" s="2"/>
    </row>
    <row r="124" spans="1:41" x14ac:dyDescent="0.2">
      <c r="B124" s="14"/>
      <c r="C124" s="42" t="s">
        <v>41</v>
      </c>
      <c r="D124" s="94"/>
      <c r="E124" s="157"/>
      <c r="F124" s="6"/>
      <c r="G124" s="5"/>
      <c r="H124" s="5"/>
      <c r="I124" s="49"/>
      <c r="J124" s="49"/>
      <c r="K124" s="49"/>
      <c r="L124" s="49"/>
      <c r="M124" s="49"/>
      <c r="N124" s="49"/>
      <c r="O124" s="49"/>
      <c r="P124" s="49"/>
      <c r="Q124" s="49"/>
      <c r="R124" s="49"/>
      <c r="S124" s="49"/>
      <c r="T124" s="49"/>
      <c r="U124" s="49"/>
      <c r="V124" s="49"/>
      <c r="W124" s="49"/>
      <c r="X124" s="49"/>
      <c r="Y124" s="49"/>
      <c r="Z124" s="49"/>
      <c r="AA124" s="49"/>
      <c r="AB124" s="49"/>
      <c r="AC124" s="49"/>
      <c r="AD124" s="49"/>
      <c r="AE124" s="49"/>
      <c r="AF124" s="49"/>
      <c r="AG124" s="49"/>
      <c r="AH124" s="50"/>
      <c r="AI124" s="2"/>
      <c r="AJ124" s="2"/>
      <c r="AK124" s="2"/>
      <c r="AL124" s="2"/>
      <c r="AM124" s="2"/>
      <c r="AN124" s="2"/>
      <c r="AO124" s="2"/>
    </row>
    <row r="125" spans="1:41" ht="34.5" customHeight="1" x14ac:dyDescent="0.2">
      <c r="B125" s="15" t="s">
        <v>9</v>
      </c>
      <c r="C125" s="4" t="s">
        <v>324</v>
      </c>
      <c r="D125" s="71"/>
      <c r="E125" s="54" t="s">
        <v>85</v>
      </c>
      <c r="F125" s="54" t="s">
        <v>79</v>
      </c>
      <c r="G125" s="87">
        <v>2022</v>
      </c>
      <c r="H125" s="87">
        <v>2025</v>
      </c>
      <c r="I125" s="52">
        <v>283300</v>
      </c>
      <c r="J125" s="44">
        <v>0</v>
      </c>
      <c r="K125" s="45">
        <f>I125+J125</f>
        <v>283300</v>
      </c>
      <c r="L125" s="52">
        <v>283300</v>
      </c>
      <c r="M125" s="44">
        <v>0</v>
      </c>
      <c r="N125" s="45">
        <f>L125+M125</f>
        <v>283300</v>
      </c>
      <c r="O125" s="52">
        <v>283300</v>
      </c>
      <c r="P125" s="44">
        <v>0</v>
      </c>
      <c r="Q125" s="45">
        <f>O125+P125</f>
        <v>283300</v>
      </c>
      <c r="R125" s="52">
        <v>283300</v>
      </c>
      <c r="S125" s="44">
        <v>0</v>
      </c>
      <c r="T125" s="45">
        <f>R125+S125</f>
        <v>283300</v>
      </c>
      <c r="U125" s="45">
        <f t="shared" ref="U125" si="116">I125+L125+O125+R125</f>
        <v>1133200</v>
      </c>
      <c r="V125" s="45">
        <f t="shared" ref="V125" si="117">J125+M125+P125+S125</f>
        <v>0</v>
      </c>
      <c r="W125" s="45">
        <f t="shared" ref="W125" si="118">U125+V125</f>
        <v>1133200</v>
      </c>
      <c r="X125" s="45">
        <f>I125+L125</f>
        <v>566600</v>
      </c>
      <c r="Y125" s="45">
        <v>0</v>
      </c>
      <c r="Z125" s="45">
        <f>X125+Y125</f>
        <v>566600</v>
      </c>
      <c r="AA125" s="45">
        <f>L125+O125</f>
        <v>566600</v>
      </c>
      <c r="AB125" s="45">
        <v>0</v>
      </c>
      <c r="AC125" s="45">
        <f>AA125+AB125</f>
        <v>566600</v>
      </c>
      <c r="AD125" s="45">
        <v>0</v>
      </c>
      <c r="AE125" s="45">
        <v>0</v>
      </c>
      <c r="AF125" s="45"/>
      <c r="AG125" s="45">
        <f t="shared" ref="AG125:AG126" si="119">AD125+AE125</f>
        <v>0</v>
      </c>
      <c r="AH125" s="46"/>
      <c r="AI125" s="2"/>
      <c r="AJ125" s="2"/>
      <c r="AK125" s="2"/>
      <c r="AL125" s="2"/>
      <c r="AM125" s="2"/>
      <c r="AN125" s="2"/>
      <c r="AO125" s="2"/>
    </row>
    <row r="126" spans="1:41" ht="33" customHeight="1" x14ac:dyDescent="0.2">
      <c r="B126" s="15" t="s">
        <v>10</v>
      </c>
      <c r="C126" s="4" t="s">
        <v>325</v>
      </c>
      <c r="D126" s="71"/>
      <c r="E126" s="54" t="s">
        <v>79</v>
      </c>
      <c r="F126" s="54"/>
      <c r="G126" s="87">
        <v>2022</v>
      </c>
      <c r="H126" s="87">
        <v>2025</v>
      </c>
      <c r="I126" s="52">
        <v>149950</v>
      </c>
      <c r="J126" s="44">
        <v>0</v>
      </c>
      <c r="K126" s="45">
        <f>I126+J126</f>
        <v>149950</v>
      </c>
      <c r="L126" s="52">
        <v>149950</v>
      </c>
      <c r="M126" s="44">
        <v>0</v>
      </c>
      <c r="N126" s="45">
        <f>L126+M126</f>
        <v>149950</v>
      </c>
      <c r="O126" s="52">
        <v>149950</v>
      </c>
      <c r="P126" s="44"/>
      <c r="Q126" s="45">
        <f>O126+P126</f>
        <v>149950</v>
      </c>
      <c r="R126" s="52">
        <v>149950</v>
      </c>
      <c r="S126" s="44"/>
      <c r="T126" s="45">
        <f>R126+S126</f>
        <v>149950</v>
      </c>
      <c r="U126" s="45">
        <f t="shared" ref="U126" si="120">I126+L126+O126+R126</f>
        <v>599800</v>
      </c>
      <c r="V126" s="45">
        <f t="shared" ref="V126" si="121">J126+M126+P126+S126</f>
        <v>0</v>
      </c>
      <c r="W126" s="45">
        <f t="shared" ref="W126" si="122">U126+V126</f>
        <v>599800</v>
      </c>
      <c r="X126" s="45">
        <f>I126+L126</f>
        <v>299900</v>
      </c>
      <c r="Y126" s="45">
        <v>0</v>
      </c>
      <c r="Z126" s="45">
        <f>X126+Y126</f>
        <v>299900</v>
      </c>
      <c r="AA126" s="45">
        <f>L126+O126</f>
        <v>299900</v>
      </c>
      <c r="AB126" s="45">
        <v>0</v>
      </c>
      <c r="AC126" s="45">
        <f>AA126+AB126</f>
        <v>299900</v>
      </c>
      <c r="AD126" s="45">
        <v>0</v>
      </c>
      <c r="AE126" s="45">
        <v>0</v>
      </c>
      <c r="AF126" s="45"/>
      <c r="AG126" s="45">
        <f t="shared" si="119"/>
        <v>0</v>
      </c>
      <c r="AH126" s="46"/>
      <c r="AI126" s="2"/>
      <c r="AJ126" s="2"/>
      <c r="AK126" s="2"/>
      <c r="AL126" s="2"/>
      <c r="AM126" s="2"/>
      <c r="AN126" s="2"/>
      <c r="AO126" s="2"/>
    </row>
    <row r="127" spans="1:41" ht="24" customHeight="1" x14ac:dyDescent="0.2">
      <c r="A127" s="7"/>
      <c r="B127" s="67"/>
      <c r="C127" s="53" t="s">
        <v>13</v>
      </c>
      <c r="D127" s="59"/>
      <c r="E127" s="47"/>
      <c r="F127" s="47"/>
      <c r="G127" s="47"/>
      <c r="H127" s="47"/>
      <c r="I127" s="48">
        <f>SUM(I125:I126)</f>
        <v>433250</v>
      </c>
      <c r="J127" s="48">
        <f t="shared" ref="J127:AH127" si="123">SUM(J125:J126)</f>
        <v>0</v>
      </c>
      <c r="K127" s="48">
        <f t="shared" si="123"/>
        <v>433250</v>
      </c>
      <c r="L127" s="48">
        <f t="shared" si="123"/>
        <v>433250</v>
      </c>
      <c r="M127" s="48">
        <f t="shared" si="123"/>
        <v>0</v>
      </c>
      <c r="N127" s="48">
        <f t="shared" si="123"/>
        <v>433250</v>
      </c>
      <c r="O127" s="48">
        <f t="shared" si="123"/>
        <v>433250</v>
      </c>
      <c r="P127" s="48">
        <f t="shared" si="123"/>
        <v>0</v>
      </c>
      <c r="Q127" s="48">
        <f t="shared" si="123"/>
        <v>433250</v>
      </c>
      <c r="R127" s="48">
        <f t="shared" si="123"/>
        <v>433250</v>
      </c>
      <c r="S127" s="48">
        <f t="shared" si="123"/>
        <v>0</v>
      </c>
      <c r="T127" s="48">
        <f t="shared" si="123"/>
        <v>433250</v>
      </c>
      <c r="U127" s="48">
        <f t="shared" si="123"/>
        <v>1733000</v>
      </c>
      <c r="V127" s="48">
        <f t="shared" si="123"/>
        <v>0</v>
      </c>
      <c r="W127" s="48">
        <f>SUM(W125:W126)</f>
        <v>1733000</v>
      </c>
      <c r="X127" s="48">
        <f t="shared" si="123"/>
        <v>866500</v>
      </c>
      <c r="Y127" s="48">
        <f t="shared" si="123"/>
        <v>0</v>
      </c>
      <c r="Z127" s="48">
        <f t="shared" si="123"/>
        <v>866500</v>
      </c>
      <c r="AA127" s="48">
        <f t="shared" si="123"/>
        <v>866500</v>
      </c>
      <c r="AB127" s="48">
        <f t="shared" si="123"/>
        <v>0</v>
      </c>
      <c r="AC127" s="48">
        <f t="shared" si="123"/>
        <v>866500</v>
      </c>
      <c r="AD127" s="48">
        <f t="shared" si="123"/>
        <v>0</v>
      </c>
      <c r="AE127" s="48">
        <f t="shared" si="123"/>
        <v>0</v>
      </c>
      <c r="AF127" s="48">
        <f t="shared" si="123"/>
        <v>0</v>
      </c>
      <c r="AG127" s="48">
        <f t="shared" si="123"/>
        <v>0</v>
      </c>
      <c r="AH127" s="48">
        <f t="shared" si="123"/>
        <v>0</v>
      </c>
      <c r="AI127" s="2"/>
      <c r="AJ127" s="2"/>
      <c r="AK127" s="2"/>
      <c r="AL127" s="2"/>
      <c r="AM127" s="2"/>
      <c r="AN127" s="2"/>
      <c r="AO127" s="2"/>
    </row>
    <row r="128" spans="1:41" ht="20.25" customHeight="1" x14ac:dyDescent="0.2">
      <c r="B128" s="67"/>
      <c r="C128" s="53" t="s">
        <v>44</v>
      </c>
      <c r="D128" s="59"/>
      <c r="E128" s="160"/>
      <c r="F128" s="53"/>
      <c r="G128" s="53"/>
      <c r="H128" s="53"/>
      <c r="I128" s="48">
        <f>I111+I122+I127</f>
        <v>4368340</v>
      </c>
      <c r="J128" s="48">
        <f t="shared" ref="J128:AH128" si="124">J111+J122+J127</f>
        <v>0</v>
      </c>
      <c r="K128" s="48">
        <f t="shared" si="124"/>
        <v>4368340</v>
      </c>
      <c r="L128" s="48">
        <f t="shared" si="124"/>
        <v>4368340</v>
      </c>
      <c r="M128" s="48">
        <f t="shared" si="124"/>
        <v>500000</v>
      </c>
      <c r="N128" s="48">
        <f t="shared" si="124"/>
        <v>4868340</v>
      </c>
      <c r="O128" s="48">
        <f t="shared" si="124"/>
        <v>4318340</v>
      </c>
      <c r="P128" s="48">
        <f t="shared" si="124"/>
        <v>0</v>
      </c>
      <c r="Q128" s="48">
        <f t="shared" si="124"/>
        <v>4318340</v>
      </c>
      <c r="R128" s="48">
        <f t="shared" si="124"/>
        <v>4318340</v>
      </c>
      <c r="S128" s="48">
        <f t="shared" si="124"/>
        <v>0</v>
      </c>
      <c r="T128" s="48">
        <f t="shared" si="124"/>
        <v>4318340</v>
      </c>
      <c r="U128" s="48">
        <f t="shared" si="124"/>
        <v>17373360</v>
      </c>
      <c r="V128" s="48">
        <f t="shared" si="124"/>
        <v>500000</v>
      </c>
      <c r="W128" s="48">
        <f>W111+W122+W127</f>
        <v>17873360</v>
      </c>
      <c r="X128" s="48">
        <f t="shared" si="124"/>
        <v>8051893</v>
      </c>
      <c r="Y128" s="48">
        <f t="shared" si="124"/>
        <v>500000</v>
      </c>
      <c r="Z128" s="48">
        <f t="shared" si="124"/>
        <v>8551893</v>
      </c>
      <c r="AA128" s="48">
        <f t="shared" si="124"/>
        <v>8051893</v>
      </c>
      <c r="AB128" s="48">
        <f t="shared" si="124"/>
        <v>0</v>
      </c>
      <c r="AC128" s="48">
        <f t="shared" si="124"/>
        <v>8051893</v>
      </c>
      <c r="AD128" s="48">
        <f t="shared" si="124"/>
        <v>1269574</v>
      </c>
      <c r="AE128" s="48">
        <f t="shared" si="124"/>
        <v>0</v>
      </c>
      <c r="AF128" s="48">
        <f t="shared" si="124"/>
        <v>0</v>
      </c>
      <c r="AG128" s="48">
        <f t="shared" si="124"/>
        <v>1269574</v>
      </c>
      <c r="AH128" s="48">
        <f t="shared" si="124"/>
        <v>0</v>
      </c>
      <c r="AI128" s="2"/>
      <c r="AJ128" s="2"/>
      <c r="AK128" s="2"/>
      <c r="AL128" s="2"/>
      <c r="AM128" s="2"/>
      <c r="AN128" s="2"/>
      <c r="AO128" s="2"/>
    </row>
    <row r="129" spans="1:41" s="98" customFormat="1" ht="24.75" customHeight="1" thickBot="1" x14ac:dyDescent="0.3">
      <c r="B129" s="99"/>
      <c r="C129" s="100" t="s">
        <v>163</v>
      </c>
      <c r="D129" s="101"/>
      <c r="E129" s="162"/>
      <c r="F129" s="102"/>
      <c r="G129" s="102"/>
      <c r="H129" s="102"/>
      <c r="I129" s="103">
        <f>I86+I128</f>
        <v>12870929.85</v>
      </c>
      <c r="J129" s="103">
        <f t="shared" ref="J129:AH129" si="125">J86+J128</f>
        <v>350000</v>
      </c>
      <c r="K129" s="103">
        <f t="shared" si="125"/>
        <v>13220929.85</v>
      </c>
      <c r="L129" s="103">
        <f t="shared" si="125"/>
        <v>12770929.85</v>
      </c>
      <c r="M129" s="103">
        <f t="shared" si="125"/>
        <v>1000000</v>
      </c>
      <c r="N129" s="103">
        <f t="shared" si="125"/>
        <v>13770929.85</v>
      </c>
      <c r="O129" s="103">
        <f t="shared" si="125"/>
        <v>12664009.85</v>
      </c>
      <c r="P129" s="103">
        <f t="shared" si="125"/>
        <v>0</v>
      </c>
      <c r="Q129" s="103">
        <f t="shared" si="125"/>
        <v>12664009.85</v>
      </c>
      <c r="R129" s="103">
        <f t="shared" si="125"/>
        <v>12664009.85</v>
      </c>
      <c r="S129" s="103">
        <f t="shared" si="125"/>
        <v>0</v>
      </c>
      <c r="T129" s="103">
        <f t="shared" si="125"/>
        <v>12664009.85</v>
      </c>
      <c r="U129" s="103">
        <f t="shared" si="125"/>
        <v>50969879.399999999</v>
      </c>
      <c r="V129" s="103">
        <f t="shared" si="125"/>
        <v>1350000</v>
      </c>
      <c r="W129" s="103">
        <f>W86+W128</f>
        <v>52319879.399999999</v>
      </c>
      <c r="X129" s="103">
        <f t="shared" si="125"/>
        <v>24184332.699999999</v>
      </c>
      <c r="Y129" s="103">
        <f t="shared" si="125"/>
        <v>1350000</v>
      </c>
      <c r="Z129" s="103">
        <f t="shared" si="125"/>
        <v>25534332.699999999</v>
      </c>
      <c r="AA129" s="103">
        <f t="shared" ref="AA129" si="126">AA86+AA128</f>
        <v>23970492.699999999</v>
      </c>
      <c r="AB129" s="103">
        <f t="shared" ref="AB129" si="127">AB86+AB128</f>
        <v>0</v>
      </c>
      <c r="AC129" s="103">
        <f t="shared" ref="AC129" si="128">AC86+AC128</f>
        <v>23970492.699999999</v>
      </c>
      <c r="AD129" s="103">
        <f>AD86+AD128</f>
        <v>2815054</v>
      </c>
      <c r="AE129" s="103">
        <f t="shared" si="125"/>
        <v>0</v>
      </c>
      <c r="AF129" s="103">
        <f t="shared" si="125"/>
        <v>0</v>
      </c>
      <c r="AG129" s="103">
        <f t="shared" si="125"/>
        <v>2815054</v>
      </c>
      <c r="AH129" s="110">
        <f t="shared" si="125"/>
        <v>0</v>
      </c>
      <c r="AI129" s="104"/>
      <c r="AJ129" s="104"/>
      <c r="AK129" s="104"/>
      <c r="AL129" s="104"/>
      <c r="AM129" s="104"/>
      <c r="AN129" s="104"/>
      <c r="AO129" s="104"/>
    </row>
    <row r="130" spans="1:41" ht="42.75" customHeight="1" x14ac:dyDescent="0.2">
      <c r="A130" s="1"/>
      <c r="B130" s="7"/>
      <c r="C130" s="7"/>
      <c r="D130" s="7"/>
      <c r="E130" s="163"/>
      <c r="F130" s="7"/>
      <c r="G130" s="7"/>
      <c r="H130" s="7"/>
      <c r="I130" s="2"/>
      <c r="J130" s="2"/>
      <c r="K130" s="2"/>
      <c r="L130" s="2"/>
      <c r="M130" s="2"/>
      <c r="N130" s="2"/>
      <c r="O130" s="2"/>
      <c r="P130" s="2"/>
      <c r="Q130" s="2"/>
      <c r="R130" s="2"/>
      <c r="S130" s="2"/>
      <c r="T130" s="2"/>
      <c r="U130" s="2"/>
      <c r="V130" s="2"/>
      <c r="W130" s="2"/>
      <c r="X130" s="2"/>
      <c r="Y130" s="2"/>
      <c r="Z130" s="2"/>
      <c r="AA130" s="2"/>
      <c r="AB130" s="2"/>
      <c r="AC130" s="2"/>
      <c r="AD130" s="2"/>
      <c r="AE130" s="2"/>
      <c r="AF130" s="2"/>
      <c r="AG130" s="2"/>
      <c r="AH130" s="2"/>
    </row>
    <row r="131" spans="1:41" ht="32.25" customHeight="1" x14ac:dyDescent="0.2">
      <c r="B131" s="7"/>
      <c r="C131" s="7"/>
      <c r="D131" s="7"/>
      <c r="E131" s="163"/>
      <c r="F131" s="7"/>
      <c r="G131" s="7"/>
      <c r="H131" s="2"/>
      <c r="J131" s="2"/>
      <c r="K131" s="2"/>
      <c r="L131" s="2"/>
      <c r="M131" s="2"/>
      <c r="N131" s="2"/>
      <c r="O131" s="2"/>
      <c r="P131" s="2"/>
      <c r="Q131" s="2"/>
      <c r="R131" s="2"/>
      <c r="S131" s="2"/>
      <c r="T131" s="2"/>
      <c r="U131" s="2"/>
      <c r="V131" s="2"/>
      <c r="W131" s="111"/>
      <c r="X131" s="111"/>
      <c r="Y131" s="2"/>
      <c r="Z131" s="2"/>
      <c r="AA131" s="2"/>
      <c r="AB131" s="2"/>
      <c r="AC131" s="2"/>
      <c r="AD131" s="2"/>
      <c r="AE131" s="2"/>
      <c r="AF131" s="2"/>
      <c r="AG131" s="2"/>
      <c r="AH131" s="2"/>
    </row>
    <row r="132" spans="1:41" ht="75.75" customHeight="1" x14ac:dyDescent="0.2">
      <c r="B132" s="7"/>
      <c r="C132" s="7"/>
      <c r="D132" s="7"/>
      <c r="E132" s="163"/>
      <c r="F132" s="7"/>
      <c r="G132" s="7"/>
      <c r="H132" s="7"/>
      <c r="I132" s="2"/>
      <c r="J132" s="2"/>
      <c r="K132" s="2"/>
      <c r="L132" s="2"/>
      <c r="M132" s="2"/>
      <c r="N132" s="2"/>
      <c r="O132" s="2"/>
      <c r="P132" s="2"/>
      <c r="Q132" s="2"/>
      <c r="R132" s="2"/>
      <c r="S132" s="2"/>
      <c r="T132" s="2"/>
      <c r="U132" s="2"/>
      <c r="V132" s="2"/>
      <c r="W132" s="2"/>
      <c r="X132" s="2"/>
      <c r="Y132" s="2"/>
      <c r="Z132" s="2"/>
      <c r="AA132" s="2"/>
      <c r="AB132" s="2"/>
      <c r="AC132" s="2"/>
      <c r="AD132" s="2"/>
      <c r="AE132" s="2"/>
      <c r="AF132" s="2"/>
      <c r="AG132" s="2"/>
      <c r="AH132" s="2"/>
    </row>
    <row r="133" spans="1:41" ht="44.25" customHeight="1" x14ac:dyDescent="0.2">
      <c r="B133" s="7"/>
      <c r="C133" s="7"/>
      <c r="D133" s="7"/>
      <c r="E133" s="163"/>
      <c r="F133" s="7"/>
      <c r="G133" s="7"/>
      <c r="H133" s="7"/>
      <c r="I133" s="2"/>
      <c r="J133" s="2"/>
      <c r="K133" s="2"/>
      <c r="L133" s="2"/>
      <c r="M133" s="2"/>
      <c r="N133" s="2"/>
      <c r="O133" s="2"/>
      <c r="P133" s="2"/>
      <c r="Q133" s="2"/>
      <c r="R133" s="2"/>
      <c r="S133" s="2"/>
      <c r="T133" s="2"/>
      <c r="U133" s="2"/>
      <c r="V133" s="2"/>
      <c r="W133" s="2"/>
      <c r="X133" s="2"/>
      <c r="Y133" s="2"/>
      <c r="Z133" s="2"/>
      <c r="AA133" s="2"/>
      <c r="AB133" s="2"/>
      <c r="AC133" s="2"/>
      <c r="AD133" s="2"/>
      <c r="AE133" s="2"/>
      <c r="AF133" s="2"/>
      <c r="AG133" s="2"/>
      <c r="AH133" s="2"/>
    </row>
    <row r="134" spans="1:41" s="1" customFormat="1" x14ac:dyDescent="0.2">
      <c r="A134" s="2"/>
      <c r="B134" s="7"/>
      <c r="C134" s="7"/>
      <c r="D134" s="7"/>
      <c r="E134" s="163"/>
      <c r="F134" s="7"/>
      <c r="G134" s="7"/>
      <c r="H134" s="7"/>
      <c r="I134" s="2"/>
      <c r="J134" s="2"/>
      <c r="K134" s="2"/>
      <c r="L134" s="2"/>
      <c r="M134" s="2"/>
      <c r="N134" s="2"/>
      <c r="O134" s="2"/>
      <c r="P134" s="2"/>
      <c r="Q134" s="2"/>
      <c r="R134" s="2"/>
      <c r="S134" s="2"/>
      <c r="T134" s="2"/>
      <c r="U134" s="2"/>
      <c r="V134" s="2"/>
      <c r="W134" s="2"/>
      <c r="X134" s="2"/>
      <c r="Y134" s="2"/>
      <c r="Z134" s="2"/>
      <c r="AA134" s="2"/>
      <c r="AB134" s="2"/>
      <c r="AC134" s="2"/>
      <c r="AD134" s="2"/>
      <c r="AE134" s="2"/>
      <c r="AF134" s="2"/>
      <c r="AG134" s="2"/>
      <c r="AH134" s="2"/>
      <c r="AI134" s="12"/>
      <c r="AJ134" s="12"/>
      <c r="AK134" s="12"/>
      <c r="AL134" s="12"/>
      <c r="AM134" s="12"/>
      <c r="AN134" s="12"/>
      <c r="AO134" s="12"/>
    </row>
    <row r="135" spans="1:41" s="51" customFormat="1" ht="101.25" customHeight="1" x14ac:dyDescent="0.2">
      <c r="A135" s="1"/>
      <c r="B135" s="7"/>
      <c r="C135" s="7"/>
      <c r="D135" s="7"/>
      <c r="E135" s="163"/>
      <c r="F135" s="7"/>
      <c r="G135" s="7"/>
      <c r="H135" s="7"/>
      <c r="I135" s="2"/>
      <c r="J135" s="2"/>
      <c r="K135" s="2"/>
      <c r="L135" s="2"/>
      <c r="M135" s="2"/>
      <c r="N135" s="2"/>
      <c r="O135" s="2"/>
      <c r="P135" s="2"/>
      <c r="Q135" s="2"/>
      <c r="R135" s="2"/>
      <c r="S135" s="2"/>
      <c r="T135" s="2"/>
      <c r="U135" s="2"/>
      <c r="V135" s="2"/>
      <c r="W135" s="2"/>
      <c r="X135" s="2"/>
      <c r="Y135" s="2"/>
      <c r="Z135" s="2"/>
      <c r="AA135" s="2"/>
      <c r="AB135" s="2"/>
      <c r="AC135" s="2"/>
      <c r="AD135" s="2"/>
      <c r="AE135" s="2"/>
      <c r="AF135" s="2"/>
      <c r="AG135" s="2"/>
      <c r="AH135" s="2"/>
    </row>
    <row r="136" spans="1:41" s="51" customFormat="1" ht="101.25" customHeight="1" x14ac:dyDescent="0.2">
      <c r="B136" s="7"/>
      <c r="C136" s="7"/>
      <c r="D136" s="7"/>
      <c r="E136" s="163"/>
      <c r="F136" s="7"/>
      <c r="G136" s="7"/>
      <c r="H136" s="7"/>
      <c r="I136" s="2"/>
      <c r="J136" s="2"/>
      <c r="K136" s="2"/>
      <c r="L136" s="2"/>
      <c r="M136" s="2"/>
      <c r="N136" s="2"/>
      <c r="O136" s="2"/>
      <c r="P136" s="2"/>
      <c r="Q136" s="2"/>
      <c r="R136" s="2"/>
      <c r="S136" s="2"/>
      <c r="T136" s="2"/>
      <c r="U136" s="2"/>
      <c r="V136" s="2"/>
      <c r="W136" s="2"/>
      <c r="X136" s="2"/>
      <c r="Y136" s="2"/>
      <c r="Z136" s="2"/>
      <c r="AA136" s="2"/>
      <c r="AB136" s="2"/>
      <c r="AC136" s="2"/>
      <c r="AD136" s="2"/>
      <c r="AE136" s="2"/>
      <c r="AF136" s="2"/>
      <c r="AG136" s="2"/>
      <c r="AH136" s="2"/>
    </row>
    <row r="137" spans="1:41" ht="57.75" customHeight="1" x14ac:dyDescent="0.2">
      <c r="A137" s="51"/>
      <c r="B137" s="7"/>
      <c r="C137" s="7"/>
      <c r="D137" s="7"/>
      <c r="E137" s="163"/>
      <c r="F137" s="7"/>
      <c r="G137" s="7"/>
      <c r="H137" s="7"/>
      <c r="I137" s="2"/>
      <c r="J137" s="2"/>
      <c r="K137" s="2"/>
      <c r="L137" s="2"/>
      <c r="M137" s="2"/>
      <c r="N137" s="2"/>
      <c r="O137" s="2"/>
      <c r="P137" s="2"/>
      <c r="Q137" s="2"/>
      <c r="R137" s="2"/>
      <c r="S137" s="2"/>
      <c r="T137" s="2"/>
      <c r="U137" s="2"/>
      <c r="V137" s="2"/>
      <c r="W137" s="2"/>
      <c r="X137" s="2"/>
      <c r="Y137" s="2"/>
      <c r="Z137" s="2"/>
      <c r="AA137" s="2"/>
      <c r="AB137" s="2"/>
      <c r="AC137" s="2"/>
      <c r="AD137" s="2"/>
      <c r="AE137" s="2"/>
      <c r="AF137" s="2"/>
      <c r="AG137" s="2"/>
      <c r="AH137" s="2"/>
    </row>
    <row r="138" spans="1:41" ht="26.25" customHeight="1" x14ac:dyDescent="0.2">
      <c r="B138" s="7"/>
      <c r="C138" s="7"/>
      <c r="D138" s="7"/>
      <c r="E138" s="163"/>
      <c r="F138" s="7"/>
      <c r="G138" s="7"/>
      <c r="H138" s="7"/>
      <c r="I138" s="2"/>
      <c r="J138" s="2"/>
      <c r="K138" s="2"/>
      <c r="L138" s="2"/>
      <c r="M138" s="2"/>
      <c r="N138" s="2"/>
      <c r="O138" s="2"/>
      <c r="P138" s="2"/>
      <c r="Q138" s="2"/>
      <c r="R138" s="2"/>
      <c r="S138" s="2"/>
      <c r="T138" s="2"/>
      <c r="U138" s="2"/>
      <c r="V138" s="2"/>
      <c r="W138" s="2"/>
      <c r="X138" s="2"/>
      <c r="Y138" s="2"/>
      <c r="Z138" s="2"/>
      <c r="AA138" s="2"/>
      <c r="AB138" s="2"/>
      <c r="AC138" s="2"/>
      <c r="AD138" s="2"/>
      <c r="AE138" s="2"/>
      <c r="AF138" s="2"/>
      <c r="AG138" s="2"/>
      <c r="AH138" s="2"/>
    </row>
    <row r="139" spans="1:41" ht="35.25" customHeight="1" x14ac:dyDescent="0.2">
      <c r="B139" s="7"/>
      <c r="C139" s="7"/>
      <c r="D139" s="7"/>
      <c r="E139" s="163"/>
      <c r="F139" s="7"/>
      <c r="G139" s="7"/>
      <c r="H139" s="7"/>
      <c r="I139" s="2"/>
      <c r="J139" s="2"/>
      <c r="K139" s="2"/>
      <c r="L139" s="2"/>
      <c r="M139" s="2"/>
      <c r="N139" s="2"/>
      <c r="O139" s="2"/>
      <c r="P139" s="2"/>
      <c r="Q139" s="2"/>
      <c r="R139" s="2"/>
      <c r="S139" s="2"/>
      <c r="T139" s="2"/>
      <c r="U139" s="2"/>
      <c r="V139" s="2"/>
      <c r="W139" s="2"/>
      <c r="X139" s="2"/>
      <c r="Y139" s="2"/>
      <c r="Z139" s="2"/>
      <c r="AA139" s="2"/>
      <c r="AB139" s="2"/>
      <c r="AC139" s="2"/>
      <c r="AD139" s="2"/>
      <c r="AE139" s="2"/>
      <c r="AF139" s="2"/>
      <c r="AG139" s="2"/>
      <c r="AH139" s="2"/>
    </row>
    <row r="140" spans="1:41" s="21" customFormat="1" ht="23.25" customHeight="1" x14ac:dyDescent="0.2">
      <c r="A140" s="2"/>
      <c r="B140" s="7"/>
      <c r="C140" s="7"/>
      <c r="D140" s="7"/>
      <c r="E140" s="163"/>
      <c r="F140" s="7"/>
      <c r="G140" s="7"/>
      <c r="H140" s="7"/>
      <c r="I140" s="2"/>
      <c r="J140" s="2"/>
      <c r="K140" s="2"/>
      <c r="L140" s="2"/>
      <c r="M140" s="2"/>
      <c r="N140" s="2"/>
      <c r="O140" s="2"/>
      <c r="P140" s="2"/>
      <c r="Q140" s="2"/>
      <c r="R140" s="2"/>
      <c r="S140" s="2"/>
      <c r="T140" s="2"/>
      <c r="U140" s="2"/>
      <c r="V140" s="2"/>
      <c r="W140" s="2"/>
      <c r="X140" s="2"/>
      <c r="Y140" s="2"/>
      <c r="Z140" s="2"/>
      <c r="AA140" s="2"/>
      <c r="AB140" s="2"/>
      <c r="AC140" s="2"/>
      <c r="AD140" s="2"/>
      <c r="AE140" s="2"/>
      <c r="AF140" s="2"/>
      <c r="AG140" s="2"/>
      <c r="AH140" s="2"/>
    </row>
    <row r="141" spans="1:41" s="21" customFormat="1" ht="23.25" customHeight="1" x14ac:dyDescent="0.2">
      <c r="A141" s="7"/>
      <c r="B141" s="7"/>
      <c r="C141" s="7"/>
      <c r="D141" s="7"/>
      <c r="E141" s="163"/>
      <c r="F141" s="7"/>
      <c r="G141" s="7"/>
      <c r="H141" s="7"/>
      <c r="I141" s="2"/>
      <c r="J141" s="2"/>
      <c r="K141" s="2"/>
      <c r="L141" s="2"/>
      <c r="M141" s="2"/>
      <c r="N141" s="2"/>
      <c r="O141" s="2"/>
      <c r="P141" s="2"/>
      <c r="Q141" s="2"/>
      <c r="R141" s="2"/>
      <c r="S141" s="2"/>
      <c r="T141" s="2"/>
      <c r="U141" s="2"/>
      <c r="V141" s="2"/>
      <c r="W141" s="2"/>
      <c r="X141" s="2"/>
      <c r="Y141" s="2"/>
      <c r="Z141" s="2"/>
      <c r="AA141" s="2"/>
      <c r="AB141" s="2"/>
      <c r="AC141" s="2"/>
      <c r="AD141" s="2"/>
      <c r="AE141" s="2"/>
      <c r="AF141" s="2"/>
      <c r="AG141" s="2"/>
      <c r="AH141" s="2"/>
    </row>
    <row r="142" spans="1:41" s="22" customFormat="1" ht="18" customHeight="1" x14ac:dyDescent="0.2">
      <c r="A142" s="7"/>
      <c r="B142" s="7"/>
      <c r="C142" s="7"/>
      <c r="D142" s="7"/>
      <c r="E142" s="163"/>
      <c r="F142" s="7"/>
      <c r="G142" s="7"/>
      <c r="H142" s="7"/>
      <c r="I142" s="2"/>
      <c r="J142" s="2"/>
      <c r="K142" s="2"/>
      <c r="L142" s="2"/>
      <c r="M142" s="2"/>
      <c r="N142" s="2"/>
      <c r="O142" s="2"/>
      <c r="P142" s="2"/>
      <c r="Q142" s="2"/>
      <c r="R142" s="2"/>
      <c r="S142" s="2"/>
      <c r="T142" s="2"/>
      <c r="U142" s="2"/>
      <c r="V142" s="2"/>
      <c r="W142" s="2"/>
      <c r="X142" s="2"/>
      <c r="Y142" s="2"/>
      <c r="Z142" s="2"/>
      <c r="AA142" s="2"/>
      <c r="AB142" s="2"/>
      <c r="AC142" s="2"/>
      <c r="AD142" s="2"/>
      <c r="AE142" s="2"/>
      <c r="AF142" s="2"/>
      <c r="AG142" s="2"/>
      <c r="AH142" s="2"/>
    </row>
    <row r="143" spans="1:41" s="1" customFormat="1" ht="29.25" customHeight="1" x14ac:dyDescent="0.2">
      <c r="A143" s="12"/>
      <c r="B143" s="12"/>
      <c r="C143" s="12"/>
      <c r="D143" s="12"/>
      <c r="E143" s="164"/>
      <c r="F143" s="12"/>
      <c r="G143" s="12"/>
      <c r="H143" s="12"/>
    </row>
    <row r="144" spans="1:41" ht="41.25" customHeight="1" x14ac:dyDescent="0.2">
      <c r="A144" s="1"/>
      <c r="B144" s="7"/>
      <c r="C144" s="7"/>
      <c r="D144" s="7"/>
      <c r="E144" s="163"/>
      <c r="F144" s="7"/>
      <c r="G144" s="7"/>
      <c r="H144" s="7"/>
      <c r="I144" s="2"/>
      <c r="J144" s="2"/>
      <c r="K144" s="2"/>
      <c r="L144" s="2"/>
      <c r="M144" s="2"/>
      <c r="N144" s="2"/>
      <c r="O144" s="2"/>
      <c r="P144" s="2"/>
      <c r="Q144" s="2"/>
      <c r="R144" s="2"/>
      <c r="S144" s="2"/>
      <c r="T144" s="2"/>
      <c r="U144" s="2"/>
      <c r="V144" s="2"/>
      <c r="W144" s="2"/>
      <c r="X144" s="2"/>
      <c r="Y144" s="2"/>
      <c r="Z144" s="2"/>
      <c r="AA144" s="2"/>
      <c r="AB144" s="2"/>
      <c r="AC144" s="2"/>
      <c r="AD144" s="2"/>
      <c r="AE144" s="2"/>
      <c r="AF144" s="2"/>
      <c r="AG144" s="2"/>
      <c r="AH144" s="2"/>
      <c r="AI144" s="2"/>
      <c r="AJ144" s="2"/>
      <c r="AK144" s="2"/>
      <c r="AL144" s="2"/>
      <c r="AM144" s="2"/>
      <c r="AN144" s="2"/>
      <c r="AO144" s="2"/>
    </row>
    <row r="145" spans="1:41" ht="25.5" customHeight="1" x14ac:dyDescent="0.2">
      <c r="B145" s="7"/>
      <c r="C145" s="7"/>
      <c r="D145" s="7"/>
      <c r="E145" s="163"/>
      <c r="F145" s="7"/>
      <c r="G145" s="7"/>
      <c r="H145" s="7"/>
      <c r="I145" s="2"/>
      <c r="J145" s="2"/>
      <c r="K145" s="2"/>
      <c r="L145" s="2"/>
      <c r="M145" s="2"/>
      <c r="N145" s="2"/>
      <c r="O145" s="2"/>
      <c r="P145" s="2"/>
      <c r="Q145" s="2"/>
      <c r="R145" s="2"/>
      <c r="S145" s="2"/>
      <c r="T145" s="2"/>
      <c r="U145" s="2"/>
      <c r="V145" s="2"/>
      <c r="W145" s="2"/>
      <c r="X145" s="2"/>
      <c r="Y145" s="2"/>
      <c r="Z145" s="2"/>
      <c r="AA145" s="2"/>
      <c r="AB145" s="2"/>
      <c r="AC145" s="2"/>
      <c r="AD145" s="2"/>
      <c r="AE145" s="2"/>
      <c r="AF145" s="2"/>
      <c r="AG145" s="2"/>
      <c r="AH145" s="2"/>
      <c r="AI145" s="2"/>
      <c r="AJ145" s="2"/>
      <c r="AK145" s="2"/>
      <c r="AL145" s="2"/>
      <c r="AM145" s="2"/>
      <c r="AN145" s="2"/>
      <c r="AO145" s="2"/>
    </row>
    <row r="146" spans="1:41" ht="44.25" customHeight="1" x14ac:dyDescent="0.2">
      <c r="B146" s="7"/>
      <c r="C146" s="7"/>
      <c r="D146" s="7"/>
      <c r="E146" s="163"/>
      <c r="F146" s="7"/>
      <c r="G146" s="7"/>
      <c r="H146" s="7"/>
      <c r="I146" s="2"/>
      <c r="J146" s="2"/>
      <c r="K146" s="2"/>
      <c r="L146" s="2"/>
      <c r="M146" s="2"/>
      <c r="N146" s="2"/>
      <c r="O146" s="2"/>
      <c r="P146" s="2"/>
      <c r="Q146" s="2"/>
      <c r="R146" s="2"/>
      <c r="S146" s="2"/>
      <c r="T146" s="2"/>
      <c r="U146" s="2"/>
      <c r="V146" s="2"/>
      <c r="W146" s="2"/>
      <c r="X146" s="2"/>
      <c r="Y146" s="2"/>
      <c r="Z146" s="2"/>
      <c r="AA146" s="2"/>
      <c r="AB146" s="2"/>
      <c r="AC146" s="2"/>
      <c r="AD146" s="2"/>
      <c r="AE146" s="2"/>
      <c r="AF146" s="2"/>
      <c r="AG146" s="2"/>
      <c r="AH146" s="2"/>
      <c r="AI146" s="2"/>
      <c r="AJ146" s="2"/>
      <c r="AK146" s="2"/>
      <c r="AL146" s="2"/>
      <c r="AM146" s="2"/>
      <c r="AN146" s="2"/>
      <c r="AO146" s="2"/>
    </row>
    <row r="147" spans="1:41" ht="50.25" customHeight="1" x14ac:dyDescent="0.2">
      <c r="B147" s="7"/>
      <c r="C147" s="7"/>
      <c r="D147" s="7"/>
      <c r="E147" s="163"/>
      <c r="F147" s="7"/>
      <c r="G147" s="7"/>
      <c r="H147" s="7"/>
      <c r="I147" s="2"/>
      <c r="J147" s="2"/>
      <c r="K147" s="2"/>
      <c r="L147" s="2"/>
      <c r="M147" s="2"/>
      <c r="N147" s="2"/>
      <c r="O147" s="2"/>
      <c r="P147" s="2"/>
      <c r="Q147" s="2"/>
      <c r="R147" s="2"/>
      <c r="S147" s="2"/>
      <c r="T147" s="2"/>
      <c r="U147" s="2"/>
      <c r="V147" s="2"/>
      <c r="W147" s="2"/>
      <c r="X147" s="2"/>
      <c r="Y147" s="2"/>
      <c r="Z147" s="2"/>
      <c r="AA147" s="2"/>
      <c r="AB147" s="2"/>
      <c r="AC147" s="2"/>
      <c r="AD147" s="2"/>
      <c r="AE147" s="2"/>
      <c r="AF147" s="2"/>
      <c r="AG147" s="2"/>
      <c r="AH147" s="2"/>
      <c r="AI147" s="2"/>
      <c r="AJ147" s="2"/>
      <c r="AK147" s="2"/>
      <c r="AL147" s="2"/>
      <c r="AM147" s="2"/>
      <c r="AN147" s="2"/>
      <c r="AO147" s="2"/>
    </row>
    <row r="148" spans="1:41" ht="13.5" customHeight="1" x14ac:dyDescent="0.2">
      <c r="B148" s="51"/>
      <c r="C148" s="7"/>
      <c r="D148" s="7"/>
      <c r="E148" s="163"/>
      <c r="F148" s="7"/>
      <c r="G148" s="7"/>
      <c r="H148" s="7"/>
      <c r="I148" s="2"/>
      <c r="J148" s="2"/>
      <c r="K148" s="2"/>
      <c r="L148" s="2"/>
      <c r="M148" s="2"/>
      <c r="N148" s="2"/>
      <c r="O148" s="2"/>
      <c r="P148" s="2"/>
      <c r="Q148" s="2"/>
      <c r="R148" s="2"/>
      <c r="S148" s="2"/>
      <c r="T148" s="2"/>
      <c r="U148" s="2"/>
      <c r="V148" s="2"/>
      <c r="W148" s="2"/>
      <c r="X148" s="2"/>
      <c r="Y148" s="2"/>
      <c r="Z148" s="2"/>
      <c r="AA148" s="2"/>
      <c r="AB148" s="2"/>
      <c r="AC148" s="2"/>
      <c r="AD148" s="2"/>
      <c r="AE148" s="2"/>
      <c r="AF148" s="2"/>
      <c r="AG148" s="2"/>
      <c r="AH148" s="2"/>
      <c r="AI148" s="2"/>
      <c r="AJ148" s="2"/>
      <c r="AK148" s="2"/>
      <c r="AL148" s="2"/>
      <c r="AM148" s="2"/>
      <c r="AN148" s="2"/>
      <c r="AO148" s="2"/>
    </row>
    <row r="149" spans="1:41" ht="42.75" customHeight="1" x14ac:dyDescent="0.2">
      <c r="B149" s="7"/>
      <c r="C149" s="7"/>
      <c r="D149" s="7"/>
      <c r="E149" s="163"/>
      <c r="F149" s="7"/>
      <c r="G149" s="7"/>
      <c r="H149" s="7"/>
      <c r="I149" s="2"/>
      <c r="J149" s="2"/>
      <c r="K149" s="2"/>
      <c r="L149" s="2"/>
      <c r="M149" s="2"/>
      <c r="N149" s="2"/>
      <c r="O149" s="2"/>
      <c r="P149" s="2"/>
      <c r="Q149" s="2"/>
      <c r="R149" s="2"/>
      <c r="S149" s="2"/>
      <c r="T149" s="2"/>
      <c r="U149" s="2"/>
      <c r="V149" s="2"/>
      <c r="W149" s="2"/>
      <c r="X149" s="2"/>
      <c r="Y149" s="2"/>
      <c r="Z149" s="2"/>
      <c r="AA149" s="2"/>
      <c r="AB149" s="2"/>
      <c r="AC149" s="2"/>
      <c r="AD149" s="2"/>
      <c r="AE149" s="2"/>
      <c r="AF149" s="2"/>
      <c r="AG149" s="2"/>
      <c r="AH149" s="2"/>
      <c r="AI149" s="2"/>
      <c r="AJ149" s="2"/>
      <c r="AK149" s="2"/>
      <c r="AL149" s="2"/>
      <c r="AM149" s="2"/>
      <c r="AN149" s="2"/>
      <c r="AO149" s="2"/>
    </row>
    <row r="150" spans="1:41" ht="42.75" customHeight="1" x14ac:dyDescent="0.2">
      <c r="B150" s="7"/>
      <c r="C150" s="7"/>
      <c r="D150" s="7"/>
      <c r="E150" s="163"/>
      <c r="F150" s="7"/>
      <c r="G150" s="7"/>
      <c r="H150" s="7"/>
      <c r="I150" s="2"/>
      <c r="J150" s="2"/>
      <c r="K150" s="2"/>
      <c r="L150" s="2"/>
      <c r="M150" s="2"/>
      <c r="N150" s="2"/>
      <c r="O150" s="2"/>
      <c r="P150" s="2"/>
      <c r="Q150" s="2"/>
      <c r="R150" s="2"/>
      <c r="S150" s="2"/>
      <c r="T150" s="2"/>
      <c r="U150" s="2"/>
      <c r="V150" s="2"/>
      <c r="W150" s="2"/>
      <c r="X150" s="2"/>
      <c r="Y150" s="2"/>
      <c r="Z150" s="2"/>
      <c r="AA150" s="2"/>
      <c r="AB150" s="2"/>
      <c r="AC150" s="2"/>
      <c r="AD150" s="2"/>
      <c r="AE150" s="2"/>
      <c r="AF150" s="2"/>
      <c r="AG150" s="2"/>
      <c r="AH150" s="2"/>
      <c r="AI150" s="2"/>
      <c r="AJ150" s="2"/>
      <c r="AK150" s="2"/>
      <c r="AL150" s="2"/>
      <c r="AM150" s="2"/>
      <c r="AN150" s="2"/>
      <c r="AO150" s="2"/>
    </row>
    <row r="151" spans="1:41" ht="33" customHeight="1" x14ac:dyDescent="0.2">
      <c r="B151" s="7"/>
      <c r="C151" s="7"/>
      <c r="D151" s="7"/>
      <c r="E151" s="163"/>
      <c r="F151" s="7"/>
      <c r="G151" s="7"/>
      <c r="H151" s="7"/>
      <c r="I151" s="2"/>
      <c r="J151" s="2"/>
      <c r="K151" s="2"/>
      <c r="L151" s="2"/>
      <c r="M151" s="2"/>
      <c r="N151" s="2"/>
      <c r="O151" s="2"/>
      <c r="P151" s="2"/>
      <c r="Q151" s="2"/>
      <c r="R151" s="2"/>
      <c r="S151" s="2"/>
      <c r="T151" s="2"/>
      <c r="U151" s="2"/>
      <c r="V151" s="2"/>
      <c r="W151" s="2"/>
      <c r="X151" s="2"/>
      <c r="Y151" s="2"/>
      <c r="Z151" s="2"/>
      <c r="AA151" s="2"/>
      <c r="AB151" s="2"/>
      <c r="AC151" s="2"/>
      <c r="AD151" s="2"/>
      <c r="AE151" s="2"/>
      <c r="AF151" s="2"/>
      <c r="AG151" s="2"/>
      <c r="AH151" s="2"/>
      <c r="AI151" s="2"/>
      <c r="AJ151" s="2"/>
      <c r="AK151" s="2"/>
      <c r="AL151" s="2"/>
      <c r="AM151" s="2"/>
      <c r="AN151" s="2"/>
      <c r="AO151" s="2"/>
    </row>
    <row r="152" spans="1:41" ht="30" customHeight="1" x14ac:dyDescent="0.2">
      <c r="B152" s="7"/>
      <c r="C152" s="7"/>
      <c r="D152" s="7"/>
      <c r="E152" s="163"/>
      <c r="F152" s="7"/>
      <c r="G152" s="7"/>
      <c r="H152" s="7"/>
      <c r="I152" s="2"/>
      <c r="J152" s="2"/>
      <c r="K152" s="2"/>
      <c r="L152" s="2"/>
      <c r="M152" s="2"/>
      <c r="N152" s="2"/>
      <c r="O152" s="2"/>
      <c r="P152" s="2"/>
      <c r="Q152" s="2"/>
      <c r="R152" s="2"/>
      <c r="S152" s="2"/>
      <c r="T152" s="2"/>
      <c r="U152" s="2"/>
      <c r="V152" s="2"/>
      <c r="W152" s="2"/>
      <c r="X152" s="2"/>
      <c r="Y152" s="2"/>
      <c r="Z152" s="2"/>
      <c r="AA152" s="2"/>
      <c r="AB152" s="2"/>
      <c r="AC152" s="2"/>
      <c r="AD152" s="2"/>
      <c r="AE152" s="2"/>
      <c r="AF152" s="2"/>
      <c r="AG152" s="2"/>
      <c r="AH152" s="2"/>
      <c r="AI152" s="2"/>
      <c r="AJ152" s="2"/>
      <c r="AK152" s="2"/>
      <c r="AL152" s="2"/>
      <c r="AM152" s="2"/>
      <c r="AN152" s="2"/>
      <c r="AO152" s="2"/>
    </row>
    <row r="153" spans="1:41" ht="26.25" customHeight="1" x14ac:dyDescent="0.2">
      <c r="B153" s="12"/>
      <c r="C153" s="12"/>
      <c r="D153" s="12"/>
      <c r="E153" s="164"/>
      <c r="F153" s="12"/>
      <c r="G153" s="12"/>
      <c r="H153" s="12"/>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2"/>
      <c r="AJ153" s="2"/>
      <c r="AK153" s="2"/>
      <c r="AL153" s="2"/>
      <c r="AM153" s="2"/>
      <c r="AN153" s="2"/>
      <c r="AO153" s="2"/>
    </row>
    <row r="154" spans="1:41" ht="27.75" customHeight="1" x14ac:dyDescent="0.2">
      <c r="B154" s="7"/>
      <c r="C154" s="7"/>
      <c r="D154" s="7"/>
      <c r="E154" s="163"/>
      <c r="F154" s="7"/>
      <c r="G154" s="7"/>
      <c r="H154" s="7"/>
      <c r="I154" s="2"/>
      <c r="J154" s="2"/>
      <c r="K154" s="2"/>
      <c r="L154" s="2"/>
      <c r="M154" s="2"/>
      <c r="N154" s="2"/>
      <c r="O154" s="2"/>
      <c r="P154" s="2"/>
      <c r="Q154" s="2"/>
      <c r="R154" s="2"/>
      <c r="S154" s="2"/>
      <c r="T154" s="2"/>
      <c r="U154" s="2"/>
      <c r="V154" s="2"/>
      <c r="W154" s="2"/>
      <c r="X154" s="2"/>
      <c r="Y154" s="2"/>
      <c r="Z154" s="2"/>
      <c r="AA154" s="2"/>
      <c r="AB154" s="2"/>
      <c r="AC154" s="2"/>
      <c r="AD154" s="2"/>
      <c r="AE154" s="2"/>
      <c r="AF154" s="2"/>
      <c r="AG154" s="2"/>
      <c r="AH154" s="2"/>
      <c r="AI154" s="2"/>
      <c r="AJ154" s="2"/>
      <c r="AK154" s="2"/>
      <c r="AL154" s="2"/>
      <c r="AM154" s="2"/>
      <c r="AN154" s="2"/>
      <c r="AO154" s="2"/>
    </row>
    <row r="155" spans="1:41" ht="15" customHeight="1" x14ac:dyDescent="0.2">
      <c r="B155" s="7"/>
      <c r="C155" s="7"/>
      <c r="D155" s="7"/>
      <c r="E155" s="163"/>
      <c r="F155" s="7"/>
      <c r="G155" s="7"/>
      <c r="H155" s="7"/>
      <c r="I155" s="2"/>
      <c r="J155" s="2"/>
      <c r="K155" s="2"/>
      <c r="L155" s="2"/>
      <c r="M155" s="2"/>
      <c r="N155" s="2"/>
      <c r="O155" s="2"/>
      <c r="P155" s="2"/>
      <c r="Q155" s="2"/>
      <c r="R155" s="2"/>
      <c r="S155" s="2"/>
      <c r="T155" s="2"/>
      <c r="U155" s="2"/>
      <c r="V155" s="2"/>
      <c r="W155" s="2"/>
      <c r="X155" s="2"/>
      <c r="Y155" s="2"/>
      <c r="Z155" s="2"/>
      <c r="AA155" s="2"/>
      <c r="AB155" s="2"/>
      <c r="AC155" s="2"/>
      <c r="AD155" s="2"/>
      <c r="AE155" s="2"/>
      <c r="AF155" s="2"/>
      <c r="AG155" s="2"/>
      <c r="AH155" s="2"/>
      <c r="AI155" s="2"/>
      <c r="AJ155" s="2"/>
      <c r="AK155" s="2"/>
      <c r="AL155" s="2"/>
      <c r="AM155" s="2"/>
      <c r="AN155" s="2"/>
      <c r="AO155" s="2"/>
    </row>
    <row r="156" spans="1:41" ht="17.25" customHeight="1" x14ac:dyDescent="0.2">
      <c r="B156" s="7"/>
      <c r="C156" s="7"/>
      <c r="D156" s="7"/>
      <c r="E156" s="163"/>
      <c r="F156" s="7"/>
      <c r="G156" s="7"/>
      <c r="H156" s="7"/>
      <c r="I156" s="2"/>
      <c r="J156" s="2"/>
      <c r="K156" s="2"/>
      <c r="L156" s="2"/>
      <c r="M156" s="2"/>
      <c r="N156" s="2"/>
      <c r="O156" s="2"/>
      <c r="P156" s="2"/>
      <c r="Q156" s="2"/>
      <c r="R156" s="2"/>
      <c r="S156" s="2"/>
      <c r="T156" s="2"/>
      <c r="U156" s="2"/>
      <c r="V156" s="2"/>
      <c r="W156" s="2"/>
      <c r="X156" s="2"/>
      <c r="Y156" s="2"/>
      <c r="Z156" s="2"/>
      <c r="AA156" s="2"/>
      <c r="AB156" s="2"/>
      <c r="AC156" s="2"/>
      <c r="AD156" s="2"/>
      <c r="AE156" s="2"/>
      <c r="AF156" s="2"/>
      <c r="AG156" s="2"/>
      <c r="AH156" s="2"/>
      <c r="AI156" s="2"/>
      <c r="AJ156" s="2"/>
      <c r="AK156" s="2"/>
      <c r="AL156" s="2"/>
      <c r="AM156" s="2"/>
      <c r="AN156" s="2"/>
      <c r="AO156" s="2"/>
    </row>
    <row r="157" spans="1:41" s="1" customFormat="1" ht="45.75" customHeight="1" x14ac:dyDescent="0.2">
      <c r="A157" s="2"/>
      <c r="B157" s="7"/>
      <c r="C157" s="7"/>
      <c r="D157" s="7"/>
      <c r="E157" s="163"/>
      <c r="F157" s="7"/>
      <c r="G157" s="7"/>
      <c r="H157" s="7"/>
      <c r="I157" s="2"/>
      <c r="J157" s="2"/>
      <c r="K157" s="2"/>
      <c r="L157" s="2"/>
      <c r="M157" s="2"/>
      <c r="N157" s="2"/>
      <c r="O157" s="2"/>
      <c r="P157" s="2"/>
      <c r="Q157" s="2"/>
      <c r="R157" s="2"/>
      <c r="S157" s="2"/>
      <c r="T157" s="2"/>
      <c r="U157" s="2"/>
      <c r="V157" s="2"/>
      <c r="W157" s="2"/>
      <c r="X157" s="2"/>
      <c r="Y157" s="2"/>
      <c r="Z157" s="2"/>
      <c r="AA157" s="2"/>
      <c r="AB157" s="2"/>
      <c r="AC157" s="2"/>
      <c r="AD157" s="2"/>
      <c r="AE157" s="2"/>
      <c r="AF157" s="2"/>
      <c r="AG157" s="2"/>
      <c r="AH157" s="2"/>
    </row>
    <row r="158" spans="1:41" ht="47.25" customHeight="1" x14ac:dyDescent="0.2">
      <c r="A158" s="1"/>
      <c r="B158" s="7"/>
      <c r="C158" s="7"/>
      <c r="D158" s="7"/>
      <c r="E158" s="163"/>
      <c r="F158" s="7"/>
      <c r="G158" s="7"/>
      <c r="H158" s="7"/>
      <c r="I158" s="2"/>
      <c r="J158" s="2"/>
      <c r="K158" s="2"/>
      <c r="L158" s="2"/>
      <c r="M158" s="2"/>
      <c r="N158" s="2"/>
      <c r="O158" s="2"/>
      <c r="P158" s="2"/>
      <c r="Q158" s="2"/>
      <c r="R158" s="2"/>
      <c r="S158" s="2"/>
      <c r="T158" s="2"/>
      <c r="U158" s="2"/>
      <c r="V158" s="2"/>
      <c r="W158" s="2"/>
      <c r="X158" s="2"/>
      <c r="Y158" s="2"/>
      <c r="Z158" s="2"/>
      <c r="AA158" s="2"/>
      <c r="AB158" s="2"/>
      <c r="AC158" s="2"/>
      <c r="AD158" s="2"/>
      <c r="AE158" s="2"/>
      <c r="AF158" s="2"/>
      <c r="AG158" s="2"/>
      <c r="AH158" s="2"/>
      <c r="AI158" s="2"/>
      <c r="AJ158" s="2"/>
      <c r="AK158" s="2"/>
      <c r="AL158" s="2"/>
      <c r="AM158" s="2"/>
      <c r="AN158" s="2"/>
      <c r="AO158" s="2"/>
    </row>
    <row r="159" spans="1:41" ht="35.25" customHeight="1" x14ac:dyDescent="0.2">
      <c r="B159" s="7"/>
      <c r="C159" s="7"/>
      <c r="D159" s="7"/>
      <c r="E159" s="163"/>
      <c r="F159" s="7"/>
      <c r="G159" s="7"/>
      <c r="H159" s="7"/>
      <c r="I159" s="2"/>
      <c r="J159" s="2"/>
      <c r="K159" s="2"/>
      <c r="L159" s="2"/>
      <c r="M159" s="2"/>
      <c r="N159" s="2"/>
      <c r="O159" s="2"/>
      <c r="P159" s="2"/>
      <c r="Q159" s="2"/>
      <c r="R159" s="2"/>
      <c r="S159" s="2"/>
      <c r="T159" s="2"/>
      <c r="U159" s="2"/>
      <c r="V159" s="2"/>
      <c r="W159" s="2"/>
      <c r="X159" s="2"/>
      <c r="Y159" s="2"/>
      <c r="Z159" s="2"/>
      <c r="AA159" s="2"/>
      <c r="AB159" s="2"/>
      <c r="AC159" s="2"/>
      <c r="AD159" s="2"/>
      <c r="AE159" s="2"/>
      <c r="AF159" s="2"/>
      <c r="AG159" s="2"/>
      <c r="AH159" s="2"/>
      <c r="AI159" s="2"/>
      <c r="AJ159" s="2"/>
      <c r="AK159" s="2"/>
      <c r="AL159" s="2"/>
      <c r="AM159" s="2"/>
      <c r="AN159" s="2"/>
      <c r="AO159" s="2"/>
    </row>
    <row r="160" spans="1:41" x14ac:dyDescent="0.2">
      <c r="B160" s="7"/>
      <c r="C160" s="7"/>
      <c r="D160" s="7"/>
      <c r="E160" s="163"/>
      <c r="F160" s="7"/>
      <c r="G160" s="7"/>
      <c r="H160" s="7"/>
      <c r="I160" s="2"/>
      <c r="J160" s="2"/>
      <c r="K160" s="2"/>
      <c r="L160" s="2"/>
      <c r="M160" s="2"/>
      <c r="N160" s="2"/>
      <c r="O160" s="2"/>
      <c r="P160" s="2"/>
      <c r="Q160" s="2"/>
      <c r="R160" s="2"/>
      <c r="S160" s="2"/>
      <c r="T160" s="2"/>
      <c r="U160" s="2"/>
      <c r="V160" s="2"/>
      <c r="W160" s="2"/>
      <c r="X160" s="2"/>
      <c r="Y160" s="2"/>
      <c r="Z160" s="2"/>
      <c r="AA160" s="2"/>
      <c r="AB160" s="2"/>
      <c r="AC160" s="2"/>
      <c r="AD160" s="2"/>
      <c r="AE160" s="2"/>
      <c r="AF160" s="2"/>
      <c r="AG160" s="2"/>
      <c r="AH160" s="2"/>
      <c r="AI160" s="2"/>
      <c r="AJ160" s="2"/>
      <c r="AK160" s="2"/>
      <c r="AL160" s="2"/>
      <c r="AM160" s="2"/>
      <c r="AN160" s="2"/>
      <c r="AO160" s="2"/>
    </row>
    <row r="161" spans="1:41" ht="18.75" customHeight="1" x14ac:dyDescent="0.2">
      <c r="B161" s="7"/>
      <c r="C161" s="7"/>
      <c r="D161" s="7"/>
      <c r="E161" s="163"/>
      <c r="F161" s="7"/>
      <c r="G161" s="7"/>
      <c r="H161" s="7"/>
      <c r="I161" s="2"/>
      <c r="J161" s="2"/>
      <c r="K161" s="2"/>
      <c r="L161" s="2"/>
      <c r="M161" s="2"/>
      <c r="N161" s="2"/>
      <c r="O161" s="2"/>
      <c r="P161" s="2"/>
      <c r="Q161" s="2"/>
      <c r="R161" s="2"/>
      <c r="S161" s="2"/>
      <c r="T161" s="2"/>
      <c r="U161" s="2"/>
      <c r="V161" s="2"/>
      <c r="W161" s="2"/>
      <c r="X161" s="2"/>
      <c r="Y161" s="2"/>
      <c r="Z161" s="2"/>
      <c r="AA161" s="2"/>
      <c r="AB161" s="2"/>
      <c r="AC161" s="2"/>
      <c r="AD161" s="2"/>
      <c r="AE161" s="2"/>
      <c r="AF161" s="2"/>
      <c r="AG161" s="2"/>
      <c r="AH161" s="2"/>
      <c r="AI161" s="2"/>
      <c r="AJ161" s="2"/>
      <c r="AK161" s="2"/>
      <c r="AL161" s="2"/>
      <c r="AM161" s="2"/>
      <c r="AN161" s="2"/>
      <c r="AO161" s="2"/>
    </row>
    <row r="162" spans="1:41" ht="98.25" customHeight="1" x14ac:dyDescent="0.2">
      <c r="B162" s="7"/>
      <c r="C162" s="7"/>
      <c r="D162" s="7"/>
      <c r="E162" s="163"/>
      <c r="F162" s="7"/>
      <c r="G162" s="7"/>
      <c r="H162" s="7"/>
      <c r="I162" s="2"/>
      <c r="J162" s="2"/>
      <c r="K162" s="2"/>
      <c r="L162" s="2"/>
      <c r="M162" s="2"/>
      <c r="N162" s="2"/>
      <c r="O162" s="2"/>
      <c r="P162" s="2"/>
      <c r="Q162" s="2"/>
      <c r="R162" s="2"/>
      <c r="S162" s="2"/>
      <c r="T162" s="2"/>
      <c r="U162" s="2"/>
      <c r="V162" s="2"/>
      <c r="W162" s="2"/>
      <c r="X162" s="2"/>
      <c r="Y162" s="2"/>
      <c r="Z162" s="2"/>
      <c r="AA162" s="2"/>
      <c r="AB162" s="2"/>
      <c r="AC162" s="2"/>
      <c r="AD162" s="2"/>
      <c r="AE162" s="2"/>
      <c r="AF162" s="2"/>
      <c r="AG162" s="2"/>
      <c r="AH162" s="2"/>
      <c r="AI162" s="2"/>
      <c r="AJ162" s="2"/>
      <c r="AK162" s="2"/>
      <c r="AL162" s="2"/>
      <c r="AM162" s="2"/>
      <c r="AN162" s="2"/>
      <c r="AO162" s="2"/>
    </row>
    <row r="163" spans="1:41" ht="33" customHeight="1" x14ac:dyDescent="0.2">
      <c r="B163" s="7"/>
      <c r="C163" s="7"/>
      <c r="D163" s="7"/>
      <c r="E163" s="163"/>
      <c r="F163" s="7"/>
      <c r="G163" s="7"/>
      <c r="H163" s="7"/>
      <c r="I163" s="2"/>
      <c r="J163" s="2"/>
      <c r="K163" s="2"/>
      <c r="L163" s="2"/>
      <c r="M163" s="2"/>
      <c r="N163" s="2"/>
      <c r="O163" s="2"/>
      <c r="P163" s="2"/>
      <c r="Q163" s="2"/>
      <c r="R163" s="2"/>
      <c r="S163" s="2"/>
      <c r="T163" s="2"/>
      <c r="U163" s="2"/>
      <c r="V163" s="2"/>
      <c r="W163" s="2"/>
      <c r="X163" s="2"/>
      <c r="Y163" s="2"/>
      <c r="Z163" s="2"/>
      <c r="AA163" s="2"/>
      <c r="AB163" s="2"/>
      <c r="AC163" s="2"/>
      <c r="AD163" s="2"/>
      <c r="AE163" s="2"/>
      <c r="AF163" s="2"/>
      <c r="AG163" s="2"/>
      <c r="AH163" s="2"/>
      <c r="AI163" s="2"/>
      <c r="AJ163" s="2"/>
      <c r="AK163" s="2"/>
      <c r="AL163" s="2"/>
      <c r="AM163" s="2"/>
      <c r="AN163" s="2"/>
      <c r="AO163" s="2"/>
    </row>
    <row r="164" spans="1:41" ht="49.5" customHeight="1" x14ac:dyDescent="0.2">
      <c r="B164" s="7"/>
      <c r="C164" s="7"/>
      <c r="D164" s="7"/>
      <c r="E164" s="163"/>
      <c r="F164" s="7"/>
      <c r="G164" s="7"/>
      <c r="H164" s="7"/>
      <c r="I164" s="2"/>
      <c r="J164" s="2"/>
      <c r="K164" s="2"/>
      <c r="L164" s="2"/>
      <c r="M164" s="2"/>
      <c r="N164" s="2"/>
      <c r="O164" s="2"/>
      <c r="P164" s="2"/>
      <c r="Q164" s="2"/>
      <c r="R164" s="2"/>
      <c r="S164" s="2"/>
      <c r="T164" s="2"/>
      <c r="U164" s="2"/>
      <c r="V164" s="2"/>
      <c r="W164" s="2"/>
      <c r="X164" s="2"/>
      <c r="Y164" s="2"/>
      <c r="Z164" s="2"/>
      <c r="AA164" s="2"/>
      <c r="AB164" s="2"/>
      <c r="AC164" s="2"/>
      <c r="AD164" s="2"/>
      <c r="AE164" s="2"/>
      <c r="AF164" s="2"/>
      <c r="AG164" s="2"/>
      <c r="AH164" s="2"/>
      <c r="AI164" s="2"/>
      <c r="AJ164" s="2"/>
      <c r="AK164" s="2"/>
      <c r="AL164" s="2"/>
      <c r="AM164" s="2"/>
      <c r="AN164" s="2"/>
      <c r="AO164" s="2"/>
    </row>
    <row r="165" spans="1:41" ht="20.25" customHeight="1" x14ac:dyDescent="0.2">
      <c r="B165" s="7"/>
      <c r="C165" s="7"/>
      <c r="D165" s="7"/>
      <c r="E165" s="163"/>
      <c r="F165" s="7"/>
      <c r="G165" s="7"/>
      <c r="H165" s="7"/>
      <c r="I165" s="2"/>
      <c r="J165" s="2"/>
      <c r="K165" s="2"/>
      <c r="L165" s="2"/>
      <c r="M165" s="2"/>
      <c r="N165" s="2"/>
      <c r="O165" s="2"/>
      <c r="P165" s="2"/>
      <c r="Q165" s="2"/>
      <c r="R165" s="2"/>
      <c r="S165" s="2"/>
      <c r="T165" s="2"/>
      <c r="U165" s="2"/>
      <c r="V165" s="2"/>
      <c r="W165" s="2"/>
      <c r="X165" s="2"/>
      <c r="Y165" s="2"/>
      <c r="Z165" s="2"/>
      <c r="AA165" s="2"/>
      <c r="AB165" s="2"/>
      <c r="AC165" s="2"/>
      <c r="AD165" s="2"/>
      <c r="AE165" s="2"/>
      <c r="AF165" s="2"/>
      <c r="AG165" s="2"/>
      <c r="AH165" s="2"/>
      <c r="AI165" s="2"/>
      <c r="AJ165" s="2"/>
      <c r="AK165" s="2"/>
      <c r="AL165" s="2"/>
      <c r="AM165" s="2"/>
      <c r="AN165" s="2"/>
      <c r="AO165" s="2"/>
    </row>
    <row r="166" spans="1:41" ht="96" customHeight="1" x14ac:dyDescent="0.2">
      <c r="B166" s="7"/>
      <c r="C166" s="7"/>
      <c r="D166" s="7"/>
      <c r="E166" s="163"/>
      <c r="F166" s="7"/>
      <c r="G166" s="7"/>
      <c r="H166" s="7"/>
      <c r="I166" s="2"/>
      <c r="J166" s="2"/>
      <c r="K166" s="2"/>
      <c r="L166" s="2"/>
      <c r="M166" s="2"/>
      <c r="N166" s="2"/>
      <c r="O166" s="2"/>
      <c r="P166" s="2"/>
      <c r="Q166" s="2"/>
      <c r="R166" s="2"/>
      <c r="S166" s="2"/>
      <c r="T166" s="2"/>
      <c r="U166" s="2"/>
      <c r="V166" s="2"/>
      <c r="W166" s="2"/>
      <c r="X166" s="2"/>
      <c r="Y166" s="2"/>
      <c r="Z166" s="2"/>
      <c r="AA166" s="2"/>
      <c r="AB166" s="2"/>
      <c r="AC166" s="2"/>
      <c r="AD166" s="2"/>
      <c r="AE166" s="2"/>
      <c r="AF166" s="2"/>
      <c r="AG166" s="2"/>
      <c r="AH166" s="2"/>
      <c r="AI166" s="2"/>
      <c r="AJ166" s="2"/>
      <c r="AK166" s="2"/>
      <c r="AL166" s="2"/>
      <c r="AM166" s="2"/>
      <c r="AN166" s="2"/>
      <c r="AO166" s="2"/>
    </row>
    <row r="167" spans="1:41" s="1" customFormat="1" ht="76.5" customHeight="1" x14ac:dyDescent="0.2">
      <c r="A167" s="2"/>
      <c r="B167" s="7"/>
      <c r="C167" s="7"/>
      <c r="D167" s="7"/>
      <c r="E167" s="163"/>
      <c r="F167" s="7"/>
      <c r="G167" s="7"/>
      <c r="H167" s="7"/>
      <c r="I167" s="2"/>
      <c r="J167" s="2"/>
      <c r="K167" s="2"/>
      <c r="L167" s="2"/>
      <c r="M167" s="2"/>
      <c r="N167" s="2"/>
      <c r="O167" s="2"/>
      <c r="P167" s="2"/>
      <c r="Q167" s="2"/>
      <c r="R167" s="2"/>
      <c r="S167" s="2"/>
      <c r="T167" s="2"/>
      <c r="U167" s="2"/>
      <c r="V167" s="2"/>
      <c r="W167" s="2"/>
      <c r="X167" s="2"/>
      <c r="Y167" s="2"/>
      <c r="Z167" s="2"/>
      <c r="AA167" s="2"/>
      <c r="AB167" s="2"/>
      <c r="AC167" s="2"/>
      <c r="AD167" s="2"/>
      <c r="AE167" s="2"/>
      <c r="AF167" s="2"/>
      <c r="AG167" s="2"/>
      <c r="AH167" s="2"/>
    </row>
    <row r="168" spans="1:41" ht="69.75" customHeight="1" x14ac:dyDescent="0.2">
      <c r="A168" s="1"/>
      <c r="B168" s="7"/>
      <c r="C168" s="7"/>
      <c r="D168" s="7"/>
      <c r="E168" s="163"/>
      <c r="F168" s="7"/>
      <c r="G168" s="7"/>
      <c r="H168" s="7"/>
      <c r="I168" s="2"/>
      <c r="J168" s="2"/>
      <c r="K168" s="2"/>
      <c r="L168" s="2"/>
      <c r="M168" s="2"/>
      <c r="N168" s="2"/>
      <c r="O168" s="2"/>
      <c r="P168" s="2"/>
      <c r="Q168" s="2"/>
      <c r="R168" s="2"/>
      <c r="S168" s="2"/>
      <c r="T168" s="2"/>
      <c r="U168" s="2"/>
      <c r="V168" s="2"/>
      <c r="W168" s="2"/>
      <c r="X168" s="2"/>
      <c r="Y168" s="2"/>
      <c r="Z168" s="2"/>
      <c r="AA168" s="2"/>
      <c r="AB168" s="2"/>
      <c r="AC168" s="2"/>
      <c r="AD168" s="2"/>
      <c r="AE168" s="2"/>
      <c r="AF168" s="2"/>
      <c r="AG168" s="2"/>
      <c r="AH168" s="2"/>
      <c r="AI168" s="2"/>
      <c r="AJ168" s="2"/>
      <c r="AK168" s="2"/>
      <c r="AL168" s="2"/>
      <c r="AM168" s="2"/>
      <c r="AN168" s="2"/>
      <c r="AO168" s="2"/>
    </row>
    <row r="169" spans="1:41" ht="41.25" customHeight="1" x14ac:dyDescent="0.2">
      <c r="B169" s="51"/>
      <c r="C169" s="51"/>
      <c r="D169" s="51"/>
      <c r="E169" s="165"/>
      <c r="F169" s="51"/>
      <c r="G169" s="51"/>
      <c r="H169" s="51"/>
      <c r="I169" s="51"/>
      <c r="J169" s="51"/>
      <c r="K169" s="51"/>
      <c r="L169" s="51"/>
      <c r="M169" s="51"/>
      <c r="N169" s="51"/>
      <c r="O169" s="51"/>
      <c r="P169" s="51"/>
      <c r="Q169" s="51"/>
      <c r="R169" s="51"/>
      <c r="S169" s="51"/>
      <c r="T169" s="51"/>
      <c r="U169" s="51"/>
      <c r="V169" s="51"/>
      <c r="W169" s="51"/>
      <c r="X169" s="51"/>
      <c r="Y169" s="51"/>
      <c r="Z169" s="51"/>
      <c r="AA169" s="51"/>
      <c r="AB169" s="51"/>
      <c r="AC169" s="51"/>
      <c r="AD169" s="51"/>
      <c r="AE169" s="51"/>
      <c r="AF169" s="51"/>
      <c r="AG169" s="51"/>
      <c r="AH169" s="51"/>
      <c r="AI169" s="2"/>
      <c r="AJ169" s="2"/>
      <c r="AK169" s="2"/>
      <c r="AL169" s="2"/>
      <c r="AM169" s="2"/>
      <c r="AN169" s="2"/>
      <c r="AO169" s="2"/>
    </row>
    <row r="170" spans="1:41" ht="42.75" customHeight="1" x14ac:dyDescent="0.2">
      <c r="B170" s="51"/>
      <c r="C170" s="51"/>
      <c r="D170" s="51"/>
      <c r="E170" s="165"/>
      <c r="F170" s="51"/>
      <c r="G170" s="51"/>
      <c r="H170" s="51"/>
      <c r="I170" s="51"/>
      <c r="J170" s="51"/>
      <c r="K170" s="51"/>
      <c r="L170" s="51"/>
      <c r="M170" s="51"/>
      <c r="N170" s="51"/>
      <c r="O170" s="51"/>
      <c r="P170" s="51"/>
      <c r="Q170" s="51"/>
      <c r="R170" s="51"/>
      <c r="S170" s="51"/>
      <c r="T170" s="51"/>
      <c r="U170" s="51"/>
      <c r="V170" s="51"/>
      <c r="W170" s="51"/>
      <c r="X170" s="51"/>
      <c r="Y170" s="51"/>
      <c r="Z170" s="51"/>
      <c r="AA170" s="51"/>
      <c r="AB170" s="51"/>
      <c r="AC170" s="51"/>
      <c r="AD170" s="51"/>
      <c r="AE170" s="51"/>
      <c r="AF170" s="51"/>
      <c r="AG170" s="51"/>
      <c r="AH170" s="51"/>
      <c r="AI170" s="2"/>
      <c r="AJ170" s="2"/>
      <c r="AK170" s="2"/>
      <c r="AL170" s="2"/>
      <c r="AM170" s="2"/>
      <c r="AN170" s="2"/>
      <c r="AO170" s="2"/>
    </row>
    <row r="171" spans="1:41" ht="53.25" customHeight="1" x14ac:dyDescent="0.2">
      <c r="B171" s="51"/>
      <c r="C171" s="51"/>
      <c r="D171" s="51"/>
      <c r="E171" s="165"/>
      <c r="F171" s="51"/>
      <c r="G171" s="51"/>
      <c r="H171" s="51"/>
      <c r="I171" s="51"/>
      <c r="J171" s="51"/>
      <c r="K171" s="51"/>
      <c r="L171" s="51"/>
      <c r="M171" s="51"/>
      <c r="N171" s="51"/>
      <c r="O171" s="51"/>
      <c r="P171" s="51"/>
      <c r="Q171" s="51"/>
      <c r="R171" s="51"/>
      <c r="S171" s="51"/>
      <c r="T171" s="51"/>
      <c r="U171" s="51"/>
      <c r="V171" s="51"/>
      <c r="W171" s="51"/>
      <c r="X171" s="51"/>
      <c r="Y171" s="51"/>
      <c r="Z171" s="51"/>
      <c r="AA171" s="51"/>
      <c r="AB171" s="51"/>
      <c r="AC171" s="51"/>
      <c r="AD171" s="51"/>
      <c r="AE171" s="51"/>
      <c r="AF171" s="51"/>
      <c r="AG171" s="51"/>
      <c r="AH171" s="51"/>
      <c r="AI171" s="2"/>
      <c r="AJ171" s="2"/>
      <c r="AK171" s="2"/>
      <c r="AL171" s="2"/>
      <c r="AM171" s="2"/>
      <c r="AN171" s="2"/>
      <c r="AO171" s="2"/>
    </row>
    <row r="172" spans="1:41" ht="30" customHeight="1" x14ac:dyDescent="0.2">
      <c r="B172" s="51"/>
      <c r="C172" s="51"/>
      <c r="D172" s="51"/>
      <c r="E172" s="165"/>
      <c r="F172" s="51"/>
      <c r="G172" s="51"/>
      <c r="H172" s="51"/>
      <c r="I172" s="51"/>
      <c r="J172" s="51"/>
      <c r="K172" s="51"/>
      <c r="L172" s="51"/>
      <c r="M172" s="51"/>
      <c r="N172" s="51"/>
      <c r="O172" s="51"/>
      <c r="P172" s="51"/>
      <c r="Q172" s="51"/>
      <c r="R172" s="51"/>
      <c r="S172" s="51"/>
      <c r="T172" s="51"/>
      <c r="U172" s="51"/>
      <c r="V172" s="51"/>
      <c r="W172" s="51"/>
      <c r="X172" s="51"/>
      <c r="Y172" s="51"/>
      <c r="Z172" s="51"/>
      <c r="AA172" s="51"/>
      <c r="AB172" s="51"/>
      <c r="AC172" s="51"/>
      <c r="AD172" s="51"/>
      <c r="AE172" s="51"/>
      <c r="AF172" s="51"/>
      <c r="AG172" s="51"/>
      <c r="AH172" s="51"/>
      <c r="AI172" s="2"/>
      <c r="AJ172" s="2"/>
      <c r="AK172" s="2"/>
      <c r="AL172" s="2"/>
      <c r="AM172" s="2"/>
      <c r="AN172" s="2"/>
      <c r="AO172" s="2"/>
    </row>
    <row r="173" spans="1:41" ht="26.25" customHeight="1" x14ac:dyDescent="0.2">
      <c r="B173" s="7"/>
      <c r="C173" s="7"/>
      <c r="D173" s="7"/>
      <c r="E173" s="163"/>
      <c r="F173" s="7"/>
      <c r="G173" s="7"/>
      <c r="H173" s="7"/>
      <c r="I173" s="2"/>
      <c r="J173" s="2"/>
      <c r="K173" s="2"/>
      <c r="L173" s="2"/>
      <c r="M173" s="2"/>
      <c r="N173" s="2"/>
      <c r="O173" s="2"/>
      <c r="P173" s="2"/>
      <c r="Q173" s="2"/>
      <c r="R173" s="2"/>
      <c r="S173" s="2"/>
      <c r="T173" s="2"/>
      <c r="U173" s="2"/>
      <c r="V173" s="2"/>
      <c r="W173" s="2"/>
      <c r="X173" s="2"/>
      <c r="Y173" s="2"/>
      <c r="Z173" s="2"/>
      <c r="AA173" s="2"/>
      <c r="AB173" s="2"/>
      <c r="AC173" s="2"/>
      <c r="AD173" s="2"/>
      <c r="AE173" s="2"/>
      <c r="AF173" s="2"/>
      <c r="AG173" s="2"/>
      <c r="AH173" s="2"/>
      <c r="AI173" s="2"/>
      <c r="AJ173" s="2"/>
      <c r="AK173" s="2"/>
      <c r="AL173" s="2"/>
      <c r="AM173" s="2"/>
      <c r="AN173" s="2"/>
      <c r="AO173" s="2"/>
    </row>
    <row r="174" spans="1:41" ht="19.5" customHeight="1" x14ac:dyDescent="0.2">
      <c r="B174" s="7"/>
      <c r="C174" s="7"/>
      <c r="D174" s="7"/>
      <c r="E174" s="163"/>
      <c r="F174" s="7"/>
      <c r="G174" s="7"/>
      <c r="H174" s="7"/>
      <c r="I174" s="2"/>
      <c r="J174" s="2"/>
      <c r="K174" s="2"/>
      <c r="L174" s="2"/>
      <c r="M174" s="2"/>
      <c r="N174" s="2"/>
      <c r="O174" s="2"/>
      <c r="P174" s="2"/>
      <c r="Q174" s="2"/>
      <c r="R174" s="2"/>
      <c r="S174" s="2"/>
      <c r="T174" s="2"/>
      <c r="U174" s="2"/>
      <c r="V174" s="2"/>
      <c r="W174" s="2"/>
      <c r="X174" s="2"/>
      <c r="Y174" s="2"/>
      <c r="Z174" s="2"/>
      <c r="AA174" s="2"/>
      <c r="AB174" s="2"/>
      <c r="AC174" s="2"/>
      <c r="AD174" s="2"/>
      <c r="AE174" s="2"/>
      <c r="AF174" s="2"/>
      <c r="AG174" s="2"/>
      <c r="AH174" s="2"/>
      <c r="AI174" s="2"/>
      <c r="AJ174" s="2"/>
      <c r="AK174" s="2"/>
      <c r="AL174" s="2"/>
      <c r="AM174" s="2"/>
      <c r="AN174" s="2"/>
      <c r="AO174" s="2"/>
    </row>
    <row r="175" spans="1:41" ht="23.25" customHeight="1" x14ac:dyDescent="0.2">
      <c r="B175" s="7"/>
      <c r="C175" s="7"/>
      <c r="D175" s="7"/>
      <c r="E175" s="163"/>
      <c r="F175" s="7"/>
      <c r="G175" s="7"/>
      <c r="H175" s="7"/>
      <c r="I175" s="2"/>
      <c r="J175" s="2"/>
      <c r="K175" s="2"/>
      <c r="L175" s="2"/>
      <c r="M175" s="2"/>
      <c r="N175" s="2"/>
      <c r="O175" s="2"/>
      <c r="P175" s="2"/>
      <c r="Q175" s="2"/>
      <c r="R175" s="2"/>
      <c r="S175" s="2"/>
      <c r="T175" s="2"/>
      <c r="U175" s="2"/>
      <c r="V175" s="2"/>
      <c r="W175" s="2"/>
      <c r="X175" s="2"/>
      <c r="Y175" s="2"/>
      <c r="Z175" s="2"/>
      <c r="AA175" s="2"/>
      <c r="AB175" s="2"/>
      <c r="AC175" s="2"/>
      <c r="AD175" s="2"/>
      <c r="AE175" s="2"/>
      <c r="AF175" s="2"/>
      <c r="AG175" s="2"/>
      <c r="AH175" s="2"/>
      <c r="AI175" s="2"/>
      <c r="AJ175" s="2"/>
      <c r="AK175" s="2"/>
      <c r="AL175" s="2"/>
      <c r="AM175" s="2"/>
      <c r="AN175" s="2"/>
      <c r="AO175" s="2"/>
    </row>
    <row r="176" spans="1:41" ht="20.25" customHeight="1" x14ac:dyDescent="0.2">
      <c r="B176" s="7"/>
      <c r="C176" s="7"/>
      <c r="D176" s="7"/>
      <c r="E176" s="163"/>
      <c r="F176" s="7"/>
      <c r="G176" s="7"/>
      <c r="H176" s="7"/>
      <c r="I176" s="2"/>
      <c r="J176" s="2"/>
      <c r="K176" s="2"/>
      <c r="L176" s="2"/>
      <c r="M176" s="2"/>
      <c r="N176" s="2"/>
      <c r="O176" s="2"/>
      <c r="P176" s="2"/>
      <c r="Q176" s="2"/>
      <c r="R176" s="2"/>
      <c r="S176" s="2"/>
      <c r="T176" s="2"/>
      <c r="U176" s="2"/>
      <c r="V176" s="2"/>
      <c r="W176" s="2"/>
      <c r="X176" s="2"/>
      <c r="Y176" s="2"/>
      <c r="Z176" s="2"/>
      <c r="AA176" s="2"/>
      <c r="AB176" s="2"/>
      <c r="AC176" s="2"/>
      <c r="AD176" s="2"/>
      <c r="AE176" s="2"/>
      <c r="AF176" s="2"/>
      <c r="AG176" s="2"/>
      <c r="AH176" s="2"/>
      <c r="AI176" s="2"/>
      <c r="AJ176" s="2"/>
      <c r="AK176" s="2"/>
      <c r="AL176" s="2"/>
      <c r="AM176" s="2"/>
      <c r="AN176" s="2"/>
      <c r="AO176" s="2"/>
    </row>
    <row r="177" spans="1:41" ht="20.25" customHeight="1" x14ac:dyDescent="0.2">
      <c r="B177" s="51"/>
      <c r="C177" s="51"/>
      <c r="D177" s="51"/>
      <c r="E177" s="165"/>
      <c r="F177" s="51"/>
      <c r="G177" s="51"/>
      <c r="H177" s="51"/>
      <c r="I177" s="51"/>
      <c r="J177" s="51"/>
      <c r="K177" s="51"/>
      <c r="L177" s="51"/>
      <c r="M177" s="51"/>
      <c r="N177" s="51"/>
      <c r="O177" s="51"/>
      <c r="P177" s="51"/>
      <c r="Q177" s="51"/>
      <c r="R177" s="51"/>
      <c r="S177" s="51"/>
      <c r="T177" s="51"/>
      <c r="U177" s="51"/>
      <c r="V177" s="51"/>
      <c r="W177" s="51"/>
      <c r="X177" s="51"/>
      <c r="Y177" s="51"/>
      <c r="Z177" s="51"/>
      <c r="AA177" s="51"/>
      <c r="AB177" s="51"/>
      <c r="AC177" s="51"/>
      <c r="AD177" s="51"/>
      <c r="AE177" s="51"/>
      <c r="AF177" s="51"/>
      <c r="AG177" s="51"/>
      <c r="AH177" s="51"/>
      <c r="AI177" s="2"/>
      <c r="AJ177" s="2"/>
      <c r="AK177" s="2"/>
      <c r="AL177" s="2"/>
      <c r="AM177" s="2"/>
      <c r="AN177" s="2"/>
      <c r="AO177" s="2"/>
    </row>
    <row r="178" spans="1:41" ht="24.75" customHeight="1" x14ac:dyDescent="0.2">
      <c r="B178" s="51"/>
      <c r="C178" s="51"/>
      <c r="D178" s="51"/>
      <c r="E178" s="165"/>
      <c r="F178" s="51"/>
      <c r="G178" s="51"/>
      <c r="H178" s="51"/>
      <c r="I178" s="51"/>
      <c r="J178" s="51"/>
      <c r="K178" s="51"/>
      <c r="L178" s="51"/>
      <c r="M178" s="51"/>
      <c r="N178" s="51"/>
      <c r="O178" s="51"/>
      <c r="P178" s="51"/>
      <c r="Q178" s="51"/>
      <c r="R178" s="51"/>
      <c r="S178" s="51"/>
      <c r="T178" s="51"/>
      <c r="U178" s="51"/>
      <c r="V178" s="51"/>
      <c r="W178" s="51"/>
      <c r="X178" s="51"/>
      <c r="Y178" s="51"/>
      <c r="Z178" s="51"/>
      <c r="AA178" s="51"/>
      <c r="AB178" s="51"/>
      <c r="AC178" s="51"/>
      <c r="AD178" s="51"/>
      <c r="AE178" s="51"/>
      <c r="AF178" s="51"/>
      <c r="AG178" s="51"/>
      <c r="AH178" s="51"/>
      <c r="AI178" s="2"/>
      <c r="AJ178" s="2"/>
      <c r="AK178" s="2"/>
      <c r="AL178" s="2"/>
      <c r="AM178" s="2"/>
      <c r="AN178" s="2"/>
      <c r="AO178" s="2"/>
    </row>
    <row r="179" spans="1:41" ht="20.25" customHeight="1" x14ac:dyDescent="0.2">
      <c r="B179" s="51"/>
      <c r="C179" s="51"/>
      <c r="D179" s="51"/>
      <c r="E179" s="165"/>
      <c r="F179" s="51"/>
      <c r="G179" s="51"/>
      <c r="H179" s="51"/>
      <c r="I179" s="51"/>
      <c r="J179" s="51"/>
      <c r="K179" s="51"/>
      <c r="L179" s="51"/>
      <c r="M179" s="51"/>
      <c r="N179" s="51"/>
      <c r="O179" s="51"/>
      <c r="P179" s="51"/>
      <c r="Q179" s="51"/>
      <c r="R179" s="51"/>
      <c r="S179" s="51"/>
      <c r="T179" s="51"/>
      <c r="U179" s="51"/>
      <c r="V179" s="51"/>
      <c r="W179" s="51"/>
      <c r="X179" s="51"/>
      <c r="Y179" s="51"/>
      <c r="Z179" s="51"/>
      <c r="AA179" s="51"/>
      <c r="AB179" s="51"/>
      <c r="AC179" s="51"/>
      <c r="AD179" s="51"/>
      <c r="AE179" s="51"/>
      <c r="AF179" s="51"/>
      <c r="AG179" s="51"/>
      <c r="AH179" s="51"/>
      <c r="AI179" s="2"/>
      <c r="AJ179" s="2"/>
      <c r="AK179" s="2"/>
      <c r="AL179" s="2"/>
      <c r="AM179" s="2"/>
      <c r="AN179" s="2"/>
      <c r="AO179" s="2"/>
    </row>
    <row r="180" spans="1:41" ht="46.15" customHeight="1" x14ac:dyDescent="0.2">
      <c r="B180" s="7"/>
      <c r="C180" s="7"/>
      <c r="D180" s="7"/>
      <c r="E180" s="163"/>
      <c r="F180" s="7"/>
      <c r="G180" s="7"/>
      <c r="H180" s="7"/>
      <c r="I180" s="2"/>
      <c r="J180" s="2"/>
      <c r="K180" s="2"/>
      <c r="L180" s="2"/>
      <c r="M180" s="2"/>
      <c r="N180" s="2"/>
      <c r="O180" s="2"/>
      <c r="P180" s="2"/>
      <c r="Q180" s="2"/>
      <c r="R180" s="2"/>
      <c r="S180" s="2"/>
      <c r="T180" s="2"/>
      <c r="U180" s="2"/>
      <c r="V180" s="2"/>
      <c r="W180" s="2"/>
      <c r="X180" s="2"/>
      <c r="Y180" s="2"/>
      <c r="Z180" s="2"/>
      <c r="AA180" s="2"/>
      <c r="AB180" s="2"/>
      <c r="AC180" s="2"/>
      <c r="AD180" s="2"/>
      <c r="AE180" s="2"/>
      <c r="AF180" s="2"/>
      <c r="AG180" s="2"/>
      <c r="AH180" s="2"/>
      <c r="AI180" s="2"/>
      <c r="AJ180" s="2"/>
      <c r="AK180" s="2"/>
      <c r="AL180" s="2"/>
      <c r="AM180" s="2"/>
      <c r="AN180" s="2"/>
      <c r="AO180" s="2"/>
    </row>
    <row r="181" spans="1:41" x14ac:dyDescent="0.2">
      <c r="B181" s="7"/>
      <c r="C181" s="7"/>
      <c r="D181" s="7"/>
      <c r="E181" s="163"/>
      <c r="F181" s="7"/>
      <c r="G181" s="7"/>
      <c r="H181" s="7"/>
      <c r="I181" s="2"/>
      <c r="J181" s="2"/>
      <c r="K181" s="2"/>
      <c r="L181" s="2"/>
      <c r="M181" s="2"/>
      <c r="N181" s="2"/>
      <c r="O181" s="2"/>
      <c r="P181" s="2"/>
      <c r="Q181" s="2"/>
      <c r="R181" s="2"/>
      <c r="S181" s="2"/>
      <c r="T181" s="2"/>
      <c r="U181" s="2"/>
      <c r="V181" s="2"/>
      <c r="W181" s="2"/>
      <c r="X181" s="2"/>
      <c r="Y181" s="2"/>
      <c r="Z181" s="2"/>
      <c r="AA181" s="2"/>
      <c r="AB181" s="2"/>
      <c r="AC181" s="2"/>
      <c r="AD181" s="2"/>
      <c r="AE181" s="2"/>
      <c r="AF181" s="2"/>
      <c r="AG181" s="2"/>
      <c r="AH181" s="2"/>
      <c r="AI181" s="2"/>
      <c r="AJ181" s="2"/>
      <c r="AK181" s="2"/>
      <c r="AL181" s="2"/>
      <c r="AM181" s="2"/>
      <c r="AN181" s="2"/>
      <c r="AO181" s="2"/>
    </row>
    <row r="182" spans="1:41" x14ac:dyDescent="0.2">
      <c r="B182" s="7"/>
      <c r="C182" s="7"/>
      <c r="D182" s="7"/>
      <c r="E182" s="163"/>
      <c r="F182" s="7"/>
      <c r="G182" s="7"/>
      <c r="H182" s="7"/>
      <c r="I182" s="2"/>
      <c r="J182" s="2"/>
      <c r="K182" s="2"/>
      <c r="L182" s="2"/>
      <c r="M182" s="2"/>
      <c r="N182" s="2"/>
      <c r="O182" s="2"/>
      <c r="P182" s="2"/>
      <c r="Q182" s="2"/>
      <c r="R182" s="2"/>
      <c r="S182" s="2"/>
      <c r="T182" s="2"/>
      <c r="U182" s="2"/>
      <c r="V182" s="2"/>
      <c r="W182" s="2"/>
      <c r="X182" s="2"/>
      <c r="Y182" s="2"/>
      <c r="Z182" s="2"/>
      <c r="AA182" s="2"/>
      <c r="AB182" s="2"/>
      <c r="AC182" s="2"/>
      <c r="AD182" s="2"/>
      <c r="AE182" s="2"/>
      <c r="AF182" s="2"/>
      <c r="AG182" s="2"/>
      <c r="AH182" s="2"/>
      <c r="AI182" s="2"/>
      <c r="AJ182" s="2"/>
      <c r="AK182" s="2"/>
      <c r="AL182" s="2"/>
      <c r="AM182" s="2"/>
      <c r="AN182" s="2"/>
      <c r="AO182" s="2"/>
    </row>
    <row r="183" spans="1:41" s="51" customFormat="1" ht="42.75" customHeight="1" x14ac:dyDescent="0.2">
      <c r="A183" s="2"/>
      <c r="E183" s="165"/>
    </row>
    <row r="184" spans="1:41" s="51" customFormat="1" ht="51" customHeight="1" x14ac:dyDescent="0.2">
      <c r="B184" s="7"/>
      <c r="C184" s="7"/>
      <c r="D184" s="7"/>
      <c r="E184" s="163"/>
      <c r="F184" s="7"/>
      <c r="G184" s="7"/>
      <c r="H184" s="7"/>
      <c r="I184" s="2"/>
      <c r="J184" s="2"/>
      <c r="K184" s="2"/>
      <c r="L184" s="2"/>
      <c r="M184" s="2"/>
      <c r="N184" s="2"/>
      <c r="O184" s="2"/>
      <c r="P184" s="2"/>
      <c r="Q184" s="2"/>
      <c r="R184" s="2"/>
      <c r="S184" s="2"/>
      <c r="T184" s="2"/>
      <c r="U184" s="2"/>
      <c r="V184" s="2"/>
      <c r="W184" s="2"/>
      <c r="X184" s="2"/>
      <c r="Y184" s="2"/>
      <c r="Z184" s="2"/>
      <c r="AA184" s="2"/>
      <c r="AB184" s="2"/>
      <c r="AC184" s="2"/>
      <c r="AD184" s="2"/>
      <c r="AE184" s="2"/>
      <c r="AF184" s="2"/>
      <c r="AG184" s="2"/>
      <c r="AH184" s="2"/>
    </row>
    <row r="185" spans="1:41" s="51" customFormat="1" ht="66.75" customHeight="1" x14ac:dyDescent="0.2">
      <c r="B185" s="7"/>
      <c r="C185" s="7"/>
      <c r="D185" s="7"/>
      <c r="E185" s="163"/>
      <c r="F185" s="7"/>
      <c r="G185" s="7"/>
      <c r="H185" s="7"/>
      <c r="I185" s="2"/>
      <c r="J185" s="2"/>
      <c r="K185" s="2"/>
      <c r="L185" s="2"/>
      <c r="M185" s="2"/>
      <c r="N185" s="2"/>
      <c r="O185" s="2"/>
      <c r="P185" s="2"/>
      <c r="Q185" s="2"/>
      <c r="R185" s="2"/>
      <c r="S185" s="2"/>
      <c r="T185" s="2"/>
      <c r="U185" s="2"/>
      <c r="V185" s="2"/>
      <c r="W185" s="2"/>
      <c r="X185" s="2"/>
      <c r="Y185" s="2"/>
      <c r="Z185" s="2"/>
      <c r="AA185" s="2"/>
      <c r="AB185" s="2"/>
      <c r="AC185" s="2"/>
      <c r="AD185" s="2"/>
      <c r="AE185" s="2"/>
      <c r="AF185" s="2"/>
      <c r="AG185" s="2"/>
      <c r="AH185" s="2"/>
    </row>
    <row r="186" spans="1:41" s="51" customFormat="1" ht="63" customHeight="1" x14ac:dyDescent="0.2">
      <c r="B186" s="7"/>
      <c r="C186" s="7"/>
      <c r="D186" s="7"/>
      <c r="E186" s="163"/>
      <c r="F186" s="7"/>
      <c r="G186" s="7"/>
      <c r="H186" s="7"/>
      <c r="I186" s="2"/>
      <c r="J186" s="2"/>
      <c r="K186" s="2"/>
      <c r="L186" s="2"/>
      <c r="M186" s="2"/>
      <c r="N186" s="2"/>
      <c r="O186" s="2"/>
      <c r="P186" s="2"/>
      <c r="Q186" s="2"/>
      <c r="R186" s="2"/>
      <c r="S186" s="2"/>
      <c r="T186" s="2"/>
      <c r="U186" s="2"/>
      <c r="V186" s="2"/>
      <c r="W186" s="2"/>
      <c r="X186" s="2"/>
      <c r="Y186" s="2"/>
      <c r="Z186" s="2"/>
      <c r="AA186" s="2"/>
      <c r="AB186" s="2"/>
      <c r="AC186" s="2"/>
      <c r="AD186" s="2"/>
      <c r="AE186" s="2"/>
      <c r="AF186" s="2"/>
      <c r="AG186" s="2"/>
      <c r="AH186" s="2"/>
    </row>
    <row r="187" spans="1:41" ht="66" customHeight="1" x14ac:dyDescent="0.2">
      <c r="A187" s="51"/>
      <c r="B187" s="7"/>
      <c r="C187" s="7"/>
      <c r="D187" s="7"/>
      <c r="E187" s="163"/>
      <c r="F187" s="7"/>
      <c r="G187" s="7"/>
      <c r="H187" s="7"/>
      <c r="I187" s="2"/>
      <c r="J187" s="2"/>
      <c r="K187" s="2"/>
      <c r="L187" s="2"/>
      <c r="M187" s="2"/>
      <c r="N187" s="2"/>
      <c r="O187" s="2"/>
      <c r="P187" s="2"/>
      <c r="Q187" s="2"/>
      <c r="R187" s="2"/>
      <c r="S187" s="2"/>
      <c r="T187" s="2"/>
      <c r="U187" s="2"/>
      <c r="V187" s="2"/>
      <c r="W187" s="2"/>
      <c r="X187" s="2"/>
      <c r="Y187" s="2"/>
      <c r="Z187" s="2"/>
      <c r="AA187" s="2"/>
      <c r="AB187" s="2"/>
      <c r="AC187" s="2"/>
      <c r="AD187" s="2"/>
      <c r="AE187" s="2"/>
      <c r="AF187" s="2"/>
      <c r="AG187" s="2"/>
      <c r="AH187" s="2"/>
      <c r="AI187" s="2"/>
      <c r="AJ187" s="2"/>
      <c r="AK187" s="2"/>
      <c r="AL187" s="2"/>
      <c r="AM187" s="2"/>
      <c r="AN187" s="2"/>
      <c r="AO187" s="2"/>
    </row>
    <row r="188" spans="1:41" ht="68.25" customHeight="1" x14ac:dyDescent="0.2">
      <c r="B188" s="7"/>
      <c r="C188" s="7"/>
      <c r="D188" s="7"/>
      <c r="E188" s="163"/>
      <c r="F188" s="7"/>
      <c r="G188" s="7"/>
      <c r="H188" s="7"/>
      <c r="I188" s="2"/>
      <c r="J188" s="2"/>
      <c r="K188" s="2"/>
      <c r="L188" s="2"/>
      <c r="M188" s="2"/>
      <c r="N188" s="2"/>
      <c r="O188" s="2"/>
      <c r="P188" s="2"/>
      <c r="Q188" s="2"/>
      <c r="R188" s="2"/>
      <c r="S188" s="2"/>
      <c r="T188" s="2"/>
      <c r="U188" s="2"/>
      <c r="V188" s="2"/>
      <c r="W188" s="2"/>
      <c r="X188" s="2"/>
      <c r="Y188" s="2"/>
      <c r="Z188" s="2"/>
      <c r="AA188" s="2"/>
      <c r="AB188" s="2"/>
      <c r="AC188" s="2"/>
      <c r="AD188" s="2"/>
      <c r="AE188" s="2"/>
      <c r="AF188" s="2"/>
      <c r="AG188" s="2"/>
      <c r="AH188" s="2"/>
      <c r="AI188" s="2"/>
      <c r="AJ188" s="2"/>
      <c r="AK188" s="2"/>
      <c r="AL188" s="2"/>
      <c r="AM188" s="2"/>
      <c r="AN188" s="2"/>
      <c r="AO188" s="2"/>
    </row>
    <row r="189" spans="1:41" ht="69.75" customHeight="1" x14ac:dyDescent="0.2">
      <c r="B189" s="7"/>
      <c r="C189" s="7"/>
      <c r="D189" s="7"/>
      <c r="E189" s="163"/>
      <c r="F189" s="7"/>
      <c r="G189" s="7"/>
      <c r="H189" s="7"/>
      <c r="I189" s="2"/>
      <c r="J189" s="2"/>
      <c r="K189" s="2"/>
      <c r="L189" s="2"/>
      <c r="M189" s="2"/>
      <c r="N189" s="2"/>
      <c r="O189" s="2"/>
      <c r="P189" s="2"/>
      <c r="Q189" s="2"/>
      <c r="R189" s="2"/>
      <c r="S189" s="2"/>
      <c r="T189" s="2"/>
      <c r="U189" s="2"/>
      <c r="V189" s="2"/>
      <c r="W189" s="2"/>
      <c r="X189" s="2"/>
      <c r="Y189" s="2"/>
      <c r="Z189" s="2"/>
      <c r="AA189" s="2"/>
      <c r="AB189" s="2"/>
      <c r="AC189" s="2"/>
      <c r="AD189" s="2"/>
      <c r="AE189" s="2"/>
      <c r="AF189" s="2"/>
      <c r="AG189" s="2"/>
      <c r="AH189" s="2"/>
      <c r="AI189" s="2"/>
      <c r="AJ189" s="2"/>
      <c r="AK189" s="2"/>
      <c r="AL189" s="2"/>
      <c r="AM189" s="2"/>
      <c r="AN189" s="2"/>
      <c r="AO189" s="2"/>
    </row>
    <row r="190" spans="1:41" ht="66" customHeight="1" x14ac:dyDescent="0.2">
      <c r="B190" s="7"/>
      <c r="C190" s="7"/>
      <c r="D190" s="7"/>
      <c r="E190" s="163"/>
      <c r="F190" s="7"/>
      <c r="G190" s="7"/>
      <c r="H190" s="7"/>
      <c r="I190" s="2"/>
      <c r="J190" s="2"/>
      <c r="K190" s="2"/>
      <c r="L190" s="2"/>
      <c r="M190" s="2"/>
      <c r="N190" s="2"/>
      <c r="O190" s="2"/>
      <c r="P190" s="2"/>
      <c r="Q190" s="2"/>
      <c r="R190" s="2"/>
      <c r="S190" s="2"/>
      <c r="T190" s="2"/>
      <c r="U190" s="2"/>
      <c r="V190" s="2"/>
      <c r="W190" s="2"/>
      <c r="X190" s="2"/>
      <c r="Y190" s="2"/>
      <c r="Z190" s="2"/>
      <c r="AA190" s="2"/>
      <c r="AB190" s="2"/>
      <c r="AC190" s="2"/>
      <c r="AD190" s="2"/>
      <c r="AE190" s="2"/>
      <c r="AF190" s="2"/>
      <c r="AG190" s="2"/>
      <c r="AH190" s="2"/>
      <c r="AI190" s="2"/>
      <c r="AJ190" s="2"/>
      <c r="AK190" s="2"/>
      <c r="AL190" s="2"/>
      <c r="AM190" s="2"/>
      <c r="AN190" s="2"/>
      <c r="AO190" s="2"/>
    </row>
    <row r="191" spans="1:41" s="51" customFormat="1" ht="66.75" customHeight="1" x14ac:dyDescent="0.2">
      <c r="A191" s="2"/>
      <c r="B191" s="7"/>
      <c r="C191" s="7"/>
      <c r="D191" s="7"/>
      <c r="E191" s="163"/>
      <c r="F191" s="7"/>
      <c r="G191" s="7"/>
      <c r="H191" s="7"/>
      <c r="I191" s="2"/>
      <c r="J191" s="2"/>
      <c r="K191" s="2"/>
      <c r="L191" s="2"/>
      <c r="M191" s="2"/>
      <c r="N191" s="2"/>
      <c r="O191" s="2"/>
      <c r="P191" s="2"/>
      <c r="Q191" s="2"/>
      <c r="R191" s="2"/>
      <c r="S191" s="2"/>
      <c r="T191" s="2"/>
      <c r="U191" s="2"/>
      <c r="V191" s="2"/>
      <c r="W191" s="2"/>
      <c r="X191" s="2"/>
      <c r="Y191" s="2"/>
      <c r="Z191" s="2"/>
      <c r="AA191" s="2"/>
      <c r="AB191" s="2"/>
      <c r="AC191" s="2"/>
      <c r="AD191" s="2"/>
      <c r="AE191" s="2"/>
      <c r="AF191" s="2"/>
      <c r="AG191" s="2"/>
      <c r="AH191" s="2"/>
    </row>
    <row r="192" spans="1:41" s="51" customFormat="1" ht="60" customHeight="1" x14ac:dyDescent="0.2">
      <c r="B192" s="7"/>
      <c r="C192" s="7"/>
      <c r="D192" s="7"/>
      <c r="E192" s="163"/>
      <c r="F192" s="7"/>
      <c r="G192" s="7"/>
      <c r="H192" s="7"/>
      <c r="I192" s="2"/>
      <c r="J192" s="2"/>
      <c r="K192" s="2"/>
      <c r="L192" s="2"/>
      <c r="M192" s="2"/>
      <c r="N192" s="2"/>
      <c r="O192" s="2"/>
      <c r="P192" s="2"/>
      <c r="Q192" s="2"/>
      <c r="R192" s="2"/>
      <c r="S192" s="2"/>
      <c r="T192" s="2"/>
      <c r="U192" s="2"/>
      <c r="V192" s="2"/>
      <c r="W192" s="2"/>
      <c r="X192" s="2"/>
      <c r="Y192" s="2"/>
      <c r="Z192" s="2"/>
      <c r="AA192" s="2"/>
      <c r="AB192" s="2"/>
      <c r="AC192" s="2"/>
      <c r="AD192" s="2"/>
      <c r="AE192" s="2"/>
      <c r="AF192" s="2"/>
      <c r="AG192" s="2"/>
      <c r="AH192" s="2"/>
    </row>
    <row r="193" spans="1:41" s="51" customFormat="1" ht="66" customHeight="1" x14ac:dyDescent="0.2">
      <c r="B193" s="7"/>
      <c r="C193" s="7"/>
      <c r="D193" s="7"/>
      <c r="E193" s="163"/>
      <c r="F193" s="7"/>
      <c r="G193" s="7"/>
      <c r="H193" s="7"/>
      <c r="I193" s="2"/>
      <c r="J193" s="2"/>
      <c r="K193" s="2"/>
      <c r="L193" s="2"/>
      <c r="M193" s="2"/>
      <c r="N193" s="2"/>
      <c r="O193" s="2"/>
      <c r="P193" s="2"/>
      <c r="Q193" s="2"/>
      <c r="R193" s="2"/>
      <c r="S193" s="2"/>
      <c r="T193" s="2"/>
      <c r="U193" s="2"/>
      <c r="V193" s="2"/>
      <c r="W193" s="2"/>
      <c r="X193" s="2"/>
      <c r="Y193" s="2"/>
      <c r="Z193" s="2"/>
      <c r="AA193" s="2"/>
      <c r="AB193" s="2"/>
      <c r="AC193" s="2"/>
      <c r="AD193" s="2"/>
      <c r="AE193" s="2"/>
      <c r="AF193" s="2"/>
      <c r="AG193" s="2"/>
      <c r="AH193" s="2"/>
    </row>
    <row r="194" spans="1:41" ht="23.25" customHeight="1" x14ac:dyDescent="0.2">
      <c r="A194" s="51"/>
      <c r="B194" s="7"/>
      <c r="C194" s="7"/>
      <c r="D194" s="7"/>
      <c r="E194" s="163"/>
      <c r="F194" s="7"/>
      <c r="G194" s="7"/>
      <c r="H194" s="7"/>
      <c r="I194" s="2"/>
      <c r="J194" s="2"/>
      <c r="K194" s="2"/>
      <c r="L194" s="2"/>
      <c r="M194" s="2"/>
      <c r="N194" s="2"/>
      <c r="O194" s="2"/>
      <c r="P194" s="2"/>
      <c r="Q194" s="2"/>
      <c r="R194" s="2"/>
      <c r="S194" s="2"/>
      <c r="T194" s="2"/>
      <c r="U194" s="2"/>
      <c r="V194" s="2"/>
      <c r="W194" s="2"/>
      <c r="X194" s="2"/>
      <c r="Y194" s="2"/>
      <c r="Z194" s="2"/>
      <c r="AA194" s="2"/>
      <c r="AB194" s="2"/>
      <c r="AC194" s="2"/>
      <c r="AD194" s="2"/>
      <c r="AE194" s="2"/>
      <c r="AF194" s="2"/>
      <c r="AG194" s="2"/>
      <c r="AH194" s="2"/>
      <c r="AI194" s="2"/>
      <c r="AJ194" s="2"/>
      <c r="AK194" s="2"/>
      <c r="AL194" s="2"/>
      <c r="AM194" s="2"/>
      <c r="AN194" s="2"/>
      <c r="AO194" s="2"/>
    </row>
    <row r="195" spans="1:41" ht="58.5" customHeight="1" x14ac:dyDescent="0.2">
      <c r="B195" s="7"/>
      <c r="C195" s="7"/>
      <c r="D195" s="7"/>
      <c r="E195" s="163"/>
      <c r="F195" s="7"/>
      <c r="G195" s="7"/>
      <c r="H195" s="7"/>
      <c r="I195" s="2"/>
      <c r="J195" s="2"/>
      <c r="K195" s="2"/>
      <c r="L195" s="2"/>
      <c r="M195" s="2"/>
      <c r="N195" s="2"/>
      <c r="O195" s="2"/>
      <c r="P195" s="2"/>
      <c r="Q195" s="2"/>
      <c r="R195" s="2"/>
      <c r="S195" s="2"/>
      <c r="T195" s="2"/>
      <c r="U195" s="2"/>
      <c r="V195" s="2"/>
      <c r="W195" s="2"/>
      <c r="X195" s="2"/>
      <c r="Y195" s="2"/>
      <c r="Z195" s="2"/>
      <c r="AA195" s="2"/>
      <c r="AB195" s="2"/>
      <c r="AC195" s="2"/>
      <c r="AD195" s="2"/>
      <c r="AE195" s="2"/>
      <c r="AF195" s="2"/>
      <c r="AG195" s="2"/>
      <c r="AH195" s="2"/>
      <c r="AI195" s="2"/>
      <c r="AJ195" s="2"/>
      <c r="AK195" s="2"/>
      <c r="AL195" s="2"/>
      <c r="AM195" s="2"/>
      <c r="AN195" s="2"/>
      <c r="AO195" s="2"/>
    </row>
    <row r="196" spans="1:41" x14ac:dyDescent="0.2">
      <c r="B196" s="7"/>
      <c r="C196" s="7"/>
      <c r="D196" s="7"/>
      <c r="E196" s="163"/>
      <c r="F196" s="7"/>
      <c r="G196" s="7"/>
      <c r="H196" s="7"/>
      <c r="I196" s="2"/>
      <c r="J196" s="2"/>
      <c r="K196" s="2"/>
      <c r="L196" s="2"/>
      <c r="M196" s="2"/>
      <c r="N196" s="2"/>
      <c r="O196" s="2"/>
      <c r="P196" s="2"/>
      <c r="Q196" s="2"/>
      <c r="R196" s="2"/>
      <c r="S196" s="2"/>
      <c r="T196" s="2"/>
      <c r="U196" s="2"/>
      <c r="V196" s="2"/>
      <c r="W196" s="2"/>
      <c r="X196" s="2"/>
      <c r="Y196" s="2"/>
      <c r="Z196" s="2"/>
      <c r="AA196" s="2"/>
      <c r="AB196" s="2"/>
      <c r="AC196" s="2"/>
      <c r="AD196" s="2"/>
      <c r="AE196" s="2"/>
      <c r="AF196" s="2"/>
      <c r="AG196" s="2"/>
      <c r="AH196" s="2"/>
      <c r="AI196" s="2"/>
      <c r="AJ196" s="2"/>
      <c r="AK196" s="2"/>
      <c r="AL196" s="2"/>
      <c r="AM196" s="2"/>
      <c r="AN196" s="2"/>
      <c r="AO196" s="2"/>
    </row>
    <row r="197" spans="1:41" s="51" customFormat="1" ht="66.75" customHeight="1" x14ac:dyDescent="0.2">
      <c r="A197" s="2"/>
      <c r="B197" s="7"/>
      <c r="C197" s="7"/>
      <c r="D197" s="7"/>
      <c r="E197" s="163"/>
      <c r="F197" s="7"/>
      <c r="G197" s="7"/>
      <c r="H197" s="7"/>
      <c r="I197" s="2"/>
      <c r="J197" s="2"/>
      <c r="K197" s="2"/>
      <c r="L197" s="2"/>
      <c r="M197" s="2"/>
      <c r="N197" s="2"/>
      <c r="O197" s="2"/>
      <c r="P197" s="2"/>
      <c r="Q197" s="2"/>
      <c r="R197" s="2"/>
      <c r="S197" s="2"/>
      <c r="T197" s="2"/>
      <c r="U197" s="2"/>
      <c r="V197" s="2"/>
      <c r="W197" s="2"/>
      <c r="X197" s="2"/>
      <c r="Y197" s="2"/>
      <c r="Z197" s="2"/>
      <c r="AA197" s="2"/>
      <c r="AB197" s="2"/>
      <c r="AC197" s="2"/>
      <c r="AD197" s="2"/>
      <c r="AE197" s="2"/>
      <c r="AF197" s="2"/>
      <c r="AG197" s="2"/>
      <c r="AH197" s="2"/>
    </row>
    <row r="198" spans="1:41" ht="72" customHeight="1" x14ac:dyDescent="0.2">
      <c r="A198" s="51"/>
      <c r="B198" s="7"/>
      <c r="C198" s="7"/>
      <c r="D198" s="7"/>
      <c r="E198" s="163"/>
      <c r="F198" s="7"/>
      <c r="G198" s="7"/>
      <c r="H198" s="7"/>
      <c r="I198" s="2"/>
      <c r="J198" s="2"/>
      <c r="K198" s="2"/>
      <c r="L198" s="2"/>
      <c r="M198" s="2"/>
      <c r="N198" s="2"/>
      <c r="O198" s="2"/>
      <c r="P198" s="2"/>
      <c r="Q198" s="2"/>
      <c r="R198" s="2"/>
      <c r="S198" s="2"/>
      <c r="T198" s="2"/>
      <c r="U198" s="2"/>
      <c r="V198" s="2"/>
      <c r="W198" s="2"/>
      <c r="X198" s="2"/>
      <c r="Y198" s="2"/>
      <c r="Z198" s="2"/>
      <c r="AA198" s="2"/>
      <c r="AB198" s="2"/>
      <c r="AC198" s="2"/>
      <c r="AD198" s="2"/>
      <c r="AE198" s="2"/>
      <c r="AF198" s="2"/>
      <c r="AG198" s="2"/>
      <c r="AH198" s="2"/>
      <c r="AI198" s="2"/>
      <c r="AJ198" s="2"/>
      <c r="AK198" s="2"/>
      <c r="AL198" s="2"/>
      <c r="AM198" s="2"/>
      <c r="AN198" s="2"/>
      <c r="AO198" s="2"/>
    </row>
    <row r="199" spans="1:41" ht="24" customHeight="1" x14ac:dyDescent="0.2">
      <c r="B199" s="7"/>
      <c r="C199" s="7"/>
      <c r="D199" s="7"/>
      <c r="E199" s="163"/>
      <c r="F199" s="7"/>
      <c r="G199" s="7"/>
      <c r="H199" s="7"/>
      <c r="I199" s="2"/>
      <c r="J199" s="2"/>
      <c r="K199" s="2"/>
      <c r="L199" s="2"/>
      <c r="M199" s="2"/>
      <c r="N199" s="2"/>
      <c r="O199" s="2"/>
      <c r="P199" s="2"/>
      <c r="Q199" s="2"/>
      <c r="R199" s="2"/>
      <c r="S199" s="2"/>
      <c r="T199" s="2"/>
      <c r="U199" s="2"/>
      <c r="V199" s="2"/>
      <c r="W199" s="2"/>
      <c r="X199" s="2"/>
      <c r="Y199" s="2"/>
      <c r="Z199" s="2"/>
      <c r="AA199" s="2"/>
      <c r="AB199" s="2"/>
      <c r="AC199" s="2"/>
      <c r="AD199" s="2"/>
      <c r="AE199" s="2"/>
      <c r="AF199" s="2"/>
      <c r="AG199" s="2"/>
      <c r="AH199" s="2"/>
      <c r="AI199" s="2"/>
      <c r="AJ199" s="2"/>
      <c r="AK199" s="2"/>
      <c r="AL199" s="2"/>
      <c r="AM199" s="2"/>
      <c r="AN199" s="2"/>
      <c r="AO199" s="2"/>
    </row>
    <row r="200" spans="1:41" ht="40.5" customHeight="1" x14ac:dyDescent="0.2">
      <c r="B200" s="7"/>
      <c r="C200" s="7"/>
      <c r="D200" s="7"/>
      <c r="E200" s="163"/>
      <c r="F200" s="7"/>
      <c r="G200" s="7"/>
      <c r="H200" s="7"/>
      <c r="I200" s="2"/>
      <c r="J200" s="2"/>
      <c r="K200" s="2"/>
      <c r="L200" s="2"/>
      <c r="M200" s="2"/>
      <c r="N200" s="2"/>
      <c r="O200" s="2"/>
      <c r="P200" s="2"/>
      <c r="Q200" s="2"/>
      <c r="R200" s="2"/>
      <c r="S200" s="2"/>
      <c r="T200" s="2"/>
      <c r="U200" s="2"/>
      <c r="V200" s="2"/>
      <c r="W200" s="2"/>
      <c r="X200" s="2"/>
      <c r="Y200" s="2"/>
      <c r="Z200" s="2"/>
      <c r="AA200" s="2"/>
      <c r="AB200" s="2"/>
      <c r="AC200" s="2"/>
      <c r="AD200" s="2"/>
      <c r="AE200" s="2"/>
      <c r="AF200" s="2"/>
      <c r="AG200" s="2"/>
      <c r="AH200" s="2"/>
      <c r="AI200" s="2"/>
      <c r="AJ200" s="2"/>
      <c r="AK200" s="2"/>
      <c r="AL200" s="2"/>
      <c r="AM200" s="2"/>
      <c r="AN200" s="2"/>
      <c r="AO200" s="2"/>
    </row>
    <row r="201" spans="1:41" x14ac:dyDescent="0.2">
      <c r="B201" s="7"/>
      <c r="C201" s="7"/>
      <c r="D201" s="7"/>
      <c r="E201" s="163"/>
      <c r="F201" s="7"/>
      <c r="G201" s="7"/>
      <c r="H201" s="7"/>
      <c r="I201" s="2"/>
      <c r="J201" s="2"/>
      <c r="K201" s="2"/>
      <c r="L201" s="2"/>
      <c r="M201" s="2"/>
      <c r="N201" s="2"/>
      <c r="O201" s="2"/>
      <c r="P201" s="2"/>
      <c r="Q201" s="2"/>
      <c r="R201" s="2"/>
      <c r="S201" s="2"/>
      <c r="T201" s="2"/>
      <c r="U201" s="2"/>
      <c r="V201" s="2"/>
      <c r="W201" s="2"/>
      <c r="X201" s="2"/>
      <c r="Y201" s="2"/>
      <c r="Z201" s="2"/>
      <c r="AA201" s="2"/>
      <c r="AB201" s="2"/>
      <c r="AC201" s="2"/>
      <c r="AD201" s="2"/>
      <c r="AE201" s="2"/>
      <c r="AF201" s="2"/>
      <c r="AG201" s="2"/>
      <c r="AH201" s="2"/>
      <c r="AI201" s="2"/>
      <c r="AJ201" s="2"/>
      <c r="AK201" s="2"/>
      <c r="AL201" s="2"/>
      <c r="AM201" s="2"/>
      <c r="AN201" s="2"/>
      <c r="AO201" s="2"/>
    </row>
    <row r="202" spans="1:41" ht="58.5" customHeight="1" x14ac:dyDescent="0.2">
      <c r="B202" s="51"/>
      <c r="C202" s="51"/>
      <c r="D202" s="51"/>
      <c r="E202" s="165"/>
      <c r="F202" s="51"/>
      <c r="G202" s="51"/>
      <c r="H202" s="51"/>
      <c r="I202" s="51"/>
      <c r="J202" s="51"/>
      <c r="K202" s="51"/>
      <c r="L202" s="51"/>
      <c r="M202" s="51"/>
      <c r="N202" s="51"/>
      <c r="O202" s="51"/>
      <c r="P202" s="51"/>
      <c r="Q202" s="51"/>
      <c r="R202" s="51"/>
      <c r="S202" s="51"/>
      <c r="T202" s="51"/>
      <c r="U202" s="51"/>
      <c r="V202" s="51"/>
      <c r="W202" s="51"/>
      <c r="X202" s="51"/>
      <c r="Y202" s="51"/>
      <c r="Z202" s="51"/>
      <c r="AA202" s="51"/>
      <c r="AB202" s="51"/>
      <c r="AC202" s="51"/>
      <c r="AD202" s="51"/>
      <c r="AE202" s="51"/>
      <c r="AF202" s="51"/>
      <c r="AG202" s="51"/>
      <c r="AH202" s="51"/>
      <c r="AI202" s="2"/>
      <c r="AJ202" s="2"/>
      <c r="AK202" s="2"/>
      <c r="AL202" s="2"/>
      <c r="AM202" s="2"/>
      <c r="AN202" s="2"/>
      <c r="AO202" s="2"/>
    </row>
    <row r="203" spans="1:41" ht="23.25" customHeight="1" x14ac:dyDescent="0.2">
      <c r="B203" s="51"/>
      <c r="C203" s="51"/>
      <c r="D203" s="51"/>
      <c r="E203" s="165"/>
      <c r="F203" s="51"/>
      <c r="G203" s="51"/>
      <c r="H203" s="51"/>
      <c r="I203" s="51"/>
      <c r="J203" s="51"/>
      <c r="K203" s="51"/>
      <c r="L203" s="51"/>
      <c r="M203" s="51"/>
      <c r="N203" s="51"/>
      <c r="O203" s="51"/>
      <c r="P203" s="51"/>
      <c r="Q203" s="51"/>
      <c r="R203" s="51"/>
      <c r="S203" s="51"/>
      <c r="T203" s="51"/>
      <c r="U203" s="51"/>
      <c r="V203" s="51"/>
      <c r="W203" s="51"/>
      <c r="X203" s="51"/>
      <c r="Y203" s="51"/>
      <c r="Z203" s="51"/>
      <c r="AA203" s="51"/>
      <c r="AB203" s="51"/>
      <c r="AC203" s="51"/>
      <c r="AD203" s="51"/>
      <c r="AE203" s="51"/>
      <c r="AF203" s="51"/>
      <c r="AG203" s="51"/>
      <c r="AH203" s="51"/>
      <c r="AI203" s="2"/>
      <c r="AJ203" s="2"/>
      <c r="AK203" s="2"/>
      <c r="AL203" s="2"/>
      <c r="AM203" s="2"/>
      <c r="AN203" s="2"/>
      <c r="AO203" s="2"/>
    </row>
    <row r="204" spans="1:41" ht="26.25" customHeight="1" x14ac:dyDescent="0.2">
      <c r="B204" s="7"/>
      <c r="C204" s="7"/>
      <c r="D204" s="7"/>
      <c r="E204" s="163"/>
      <c r="F204" s="7"/>
      <c r="G204" s="7"/>
      <c r="H204" s="7"/>
      <c r="I204" s="2"/>
      <c r="J204" s="2"/>
      <c r="K204" s="2"/>
      <c r="L204" s="2"/>
      <c r="M204" s="2"/>
      <c r="N204" s="2"/>
      <c r="O204" s="2"/>
      <c r="P204" s="2"/>
      <c r="Q204" s="2"/>
      <c r="R204" s="2"/>
      <c r="S204" s="2"/>
      <c r="T204" s="2"/>
      <c r="U204" s="2"/>
      <c r="V204" s="2"/>
      <c r="W204" s="2"/>
      <c r="X204" s="2"/>
      <c r="Y204" s="2"/>
      <c r="Z204" s="2"/>
      <c r="AA204" s="2"/>
      <c r="AB204" s="2"/>
      <c r="AC204" s="2"/>
      <c r="AD204" s="2"/>
      <c r="AE204" s="2"/>
      <c r="AF204" s="2"/>
      <c r="AG204" s="2"/>
      <c r="AH204" s="2"/>
      <c r="AI204" s="2"/>
      <c r="AJ204" s="2"/>
      <c r="AK204" s="2"/>
      <c r="AL204" s="2"/>
      <c r="AM204" s="2"/>
      <c r="AN204" s="2"/>
      <c r="AO204" s="2"/>
    </row>
    <row r="205" spans="1:41" ht="24" customHeight="1" x14ac:dyDescent="0.2">
      <c r="B205" s="7"/>
      <c r="C205" s="7"/>
      <c r="D205" s="7"/>
      <c r="E205" s="163"/>
      <c r="F205" s="7"/>
      <c r="G205" s="7"/>
      <c r="H205" s="7"/>
      <c r="I205" s="2"/>
      <c r="J205" s="2"/>
      <c r="K205" s="2"/>
      <c r="L205" s="2"/>
      <c r="M205" s="2"/>
      <c r="N205" s="2"/>
      <c r="O205" s="2"/>
      <c r="P205" s="2"/>
      <c r="Q205" s="2"/>
      <c r="R205" s="2"/>
      <c r="S205" s="2"/>
      <c r="T205" s="2"/>
      <c r="U205" s="2"/>
      <c r="V205" s="2"/>
      <c r="W205" s="2"/>
      <c r="X205" s="2"/>
      <c r="Y205" s="2"/>
      <c r="Z205" s="2"/>
      <c r="AA205" s="2"/>
      <c r="AB205" s="2"/>
      <c r="AC205" s="2"/>
      <c r="AD205" s="2"/>
      <c r="AE205" s="2"/>
      <c r="AF205" s="2"/>
      <c r="AG205" s="2"/>
      <c r="AH205" s="2"/>
      <c r="AI205" s="2"/>
      <c r="AJ205" s="2"/>
      <c r="AK205" s="2"/>
      <c r="AL205" s="2"/>
      <c r="AM205" s="2"/>
      <c r="AN205" s="2"/>
      <c r="AO205" s="2"/>
    </row>
    <row r="206" spans="1:41" ht="27.75" customHeight="1" x14ac:dyDescent="0.2">
      <c r="B206" s="7"/>
      <c r="C206" s="7"/>
      <c r="D206" s="7"/>
      <c r="E206" s="163"/>
      <c r="F206" s="7"/>
      <c r="G206" s="7"/>
      <c r="H206" s="7"/>
      <c r="I206" s="2"/>
      <c r="J206" s="2"/>
      <c r="K206" s="2"/>
      <c r="L206" s="2"/>
      <c r="M206" s="2"/>
      <c r="N206" s="2"/>
      <c r="O206" s="2"/>
      <c r="P206" s="2"/>
      <c r="Q206" s="2"/>
      <c r="R206" s="2"/>
      <c r="S206" s="2"/>
      <c r="T206" s="2"/>
      <c r="U206" s="2"/>
      <c r="V206" s="2"/>
      <c r="W206" s="2"/>
      <c r="X206" s="2"/>
      <c r="Y206" s="2"/>
      <c r="Z206" s="2"/>
      <c r="AA206" s="2"/>
      <c r="AB206" s="2"/>
      <c r="AC206" s="2"/>
      <c r="AD206" s="2"/>
      <c r="AE206" s="2"/>
      <c r="AF206" s="2"/>
      <c r="AG206" s="2"/>
      <c r="AH206" s="2"/>
      <c r="AI206" s="2"/>
      <c r="AJ206" s="2"/>
      <c r="AK206" s="2"/>
      <c r="AL206" s="2"/>
      <c r="AM206" s="2"/>
      <c r="AN206" s="2"/>
      <c r="AO206" s="2"/>
    </row>
    <row r="207" spans="1:41" ht="27" customHeight="1" x14ac:dyDescent="0.2">
      <c r="B207" s="51"/>
      <c r="C207" s="51"/>
      <c r="D207" s="51"/>
      <c r="E207" s="165"/>
      <c r="F207" s="51"/>
      <c r="G207" s="51"/>
      <c r="H207" s="51"/>
      <c r="I207" s="51"/>
      <c r="J207" s="51"/>
      <c r="K207" s="51"/>
      <c r="L207" s="51"/>
      <c r="M207" s="51"/>
      <c r="N207" s="51"/>
      <c r="O207" s="51"/>
      <c r="P207" s="51"/>
      <c r="Q207" s="51"/>
      <c r="R207" s="51"/>
      <c r="S207" s="51"/>
      <c r="T207" s="51"/>
      <c r="U207" s="51"/>
      <c r="V207" s="51"/>
      <c r="W207" s="51"/>
      <c r="X207" s="51"/>
      <c r="Y207" s="51"/>
      <c r="Z207" s="51"/>
      <c r="AA207" s="51"/>
      <c r="AB207" s="51"/>
      <c r="AC207" s="51"/>
      <c r="AD207" s="51"/>
      <c r="AE207" s="51"/>
      <c r="AF207" s="51"/>
      <c r="AG207" s="51"/>
      <c r="AH207" s="51"/>
      <c r="AI207" s="2"/>
      <c r="AJ207" s="2"/>
      <c r="AK207" s="2"/>
      <c r="AL207" s="2"/>
      <c r="AM207" s="2"/>
      <c r="AN207" s="2"/>
      <c r="AO207" s="2"/>
    </row>
    <row r="208" spans="1:41" ht="18.75" customHeight="1" x14ac:dyDescent="0.2">
      <c r="B208" s="51"/>
      <c r="C208" s="51"/>
      <c r="D208" s="51"/>
      <c r="E208" s="165"/>
      <c r="F208" s="51"/>
      <c r="G208" s="51"/>
      <c r="H208" s="51"/>
      <c r="I208" s="51"/>
      <c r="J208" s="51"/>
      <c r="K208" s="51"/>
      <c r="L208" s="51"/>
      <c r="M208" s="51"/>
      <c r="N208" s="51"/>
      <c r="O208" s="51"/>
      <c r="P208" s="51"/>
      <c r="Q208" s="51"/>
      <c r="R208" s="51"/>
      <c r="S208" s="51"/>
      <c r="T208" s="51"/>
      <c r="U208" s="51"/>
      <c r="V208" s="51"/>
      <c r="W208" s="51"/>
      <c r="X208" s="51"/>
      <c r="Y208" s="51"/>
      <c r="Z208" s="51"/>
      <c r="AA208" s="51"/>
      <c r="AB208" s="51"/>
      <c r="AC208" s="51"/>
      <c r="AD208" s="51"/>
      <c r="AE208" s="51"/>
      <c r="AF208" s="51"/>
      <c r="AG208" s="51"/>
      <c r="AH208" s="51"/>
      <c r="AI208" s="2"/>
      <c r="AJ208" s="2"/>
      <c r="AK208" s="2"/>
      <c r="AL208" s="2"/>
      <c r="AM208" s="2"/>
      <c r="AN208" s="2"/>
      <c r="AO208" s="2"/>
    </row>
    <row r="209" spans="1:41" ht="57" customHeight="1" x14ac:dyDescent="0.2">
      <c r="B209" s="7"/>
      <c r="C209" s="7"/>
      <c r="D209" s="7"/>
      <c r="E209" s="163"/>
      <c r="F209" s="7"/>
      <c r="G209" s="7"/>
      <c r="H209" s="7"/>
      <c r="I209" s="2"/>
      <c r="J209" s="2"/>
      <c r="K209" s="2"/>
      <c r="L209" s="2"/>
      <c r="M209" s="2"/>
      <c r="N209" s="2"/>
      <c r="O209" s="2"/>
      <c r="P209" s="2"/>
      <c r="Q209" s="2"/>
      <c r="R209" s="2"/>
      <c r="S209" s="2"/>
      <c r="T209" s="2"/>
      <c r="U209" s="2"/>
      <c r="V209" s="2"/>
      <c r="W209" s="2"/>
      <c r="X209" s="2"/>
      <c r="Y209" s="2"/>
      <c r="Z209" s="2"/>
      <c r="AA209" s="2"/>
      <c r="AB209" s="2"/>
      <c r="AC209" s="2"/>
      <c r="AD209" s="2"/>
      <c r="AE209" s="2"/>
      <c r="AF209" s="2"/>
      <c r="AG209" s="2"/>
      <c r="AH209" s="2"/>
      <c r="AI209" s="2"/>
      <c r="AJ209" s="2"/>
      <c r="AK209" s="2"/>
      <c r="AL209" s="2"/>
      <c r="AM209" s="2"/>
      <c r="AN209" s="2"/>
      <c r="AO209" s="2"/>
    </row>
    <row r="210" spans="1:41" x14ac:dyDescent="0.2">
      <c r="B210" s="7"/>
      <c r="C210" s="7"/>
      <c r="D210" s="7"/>
      <c r="E210" s="163"/>
      <c r="F210" s="7"/>
      <c r="G210" s="7"/>
      <c r="H210" s="7"/>
      <c r="I210" s="2"/>
      <c r="J210" s="2"/>
      <c r="K210" s="2"/>
      <c r="L210" s="2"/>
      <c r="M210" s="2"/>
      <c r="N210" s="2"/>
      <c r="O210" s="2"/>
      <c r="P210" s="2"/>
      <c r="Q210" s="2"/>
      <c r="R210" s="2"/>
      <c r="S210" s="2"/>
      <c r="T210" s="2"/>
      <c r="U210" s="2"/>
      <c r="V210" s="2"/>
      <c r="W210" s="2"/>
      <c r="X210" s="2"/>
      <c r="Y210" s="2"/>
      <c r="Z210" s="2"/>
      <c r="AA210" s="2"/>
      <c r="AB210" s="2"/>
      <c r="AC210" s="2"/>
      <c r="AD210" s="2"/>
      <c r="AE210" s="2"/>
      <c r="AF210" s="2"/>
      <c r="AG210" s="2"/>
      <c r="AH210" s="2"/>
      <c r="AI210" s="2"/>
      <c r="AJ210" s="2"/>
      <c r="AK210" s="2"/>
      <c r="AL210" s="2"/>
      <c r="AM210" s="2"/>
      <c r="AN210" s="2"/>
      <c r="AO210" s="2"/>
    </row>
    <row r="211" spans="1:41" ht="35.25" customHeight="1" x14ac:dyDescent="0.2">
      <c r="B211" s="7"/>
      <c r="C211" s="7"/>
      <c r="D211" s="7"/>
      <c r="E211" s="163"/>
      <c r="F211" s="7"/>
      <c r="G211" s="7"/>
      <c r="H211" s="7"/>
      <c r="I211" s="2"/>
      <c r="J211" s="2"/>
      <c r="K211" s="2"/>
      <c r="L211" s="2"/>
      <c r="M211" s="2"/>
      <c r="N211" s="2"/>
      <c r="O211" s="2"/>
      <c r="P211" s="2"/>
      <c r="Q211" s="2"/>
      <c r="R211" s="2"/>
      <c r="S211" s="2"/>
      <c r="T211" s="2"/>
      <c r="U211" s="2"/>
      <c r="V211" s="2"/>
      <c r="W211" s="2"/>
      <c r="X211" s="2"/>
      <c r="Y211" s="2"/>
      <c r="Z211" s="2"/>
      <c r="AA211" s="2"/>
      <c r="AB211" s="2"/>
      <c r="AC211" s="2"/>
      <c r="AD211" s="2"/>
      <c r="AE211" s="2"/>
      <c r="AF211" s="2"/>
      <c r="AG211" s="2"/>
      <c r="AH211" s="2"/>
      <c r="AI211" s="2"/>
      <c r="AJ211" s="2"/>
      <c r="AK211" s="2"/>
      <c r="AL211" s="2"/>
      <c r="AM211" s="2"/>
      <c r="AN211" s="2"/>
      <c r="AO211" s="2"/>
    </row>
    <row r="212" spans="1:41" ht="18.75" customHeight="1" x14ac:dyDescent="0.2">
      <c r="B212" s="7"/>
      <c r="C212" s="7"/>
      <c r="D212" s="7"/>
      <c r="E212" s="163"/>
      <c r="F212" s="7"/>
      <c r="G212" s="7"/>
      <c r="H212" s="7"/>
      <c r="I212" s="2"/>
      <c r="J212" s="2"/>
      <c r="K212" s="2"/>
      <c r="L212" s="2"/>
      <c r="M212" s="2"/>
      <c r="N212" s="2"/>
      <c r="O212" s="2"/>
      <c r="P212" s="2"/>
      <c r="Q212" s="2"/>
      <c r="R212" s="2"/>
      <c r="S212" s="2"/>
      <c r="T212" s="2"/>
      <c r="U212" s="2"/>
      <c r="V212" s="2"/>
      <c r="W212" s="2"/>
      <c r="X212" s="2"/>
      <c r="Y212" s="2"/>
      <c r="Z212" s="2"/>
      <c r="AA212" s="2"/>
      <c r="AB212" s="2"/>
      <c r="AC212" s="2"/>
      <c r="AD212" s="2"/>
      <c r="AE212" s="2"/>
      <c r="AF212" s="2"/>
      <c r="AG212" s="2"/>
      <c r="AH212" s="2"/>
      <c r="AI212" s="2"/>
      <c r="AJ212" s="2"/>
      <c r="AK212" s="2"/>
      <c r="AL212" s="2"/>
      <c r="AM212" s="2"/>
      <c r="AN212" s="2"/>
      <c r="AO212" s="2"/>
    </row>
    <row r="213" spans="1:41" ht="57.75" customHeight="1" x14ac:dyDescent="0.2">
      <c r="B213" s="7"/>
      <c r="C213" s="7"/>
      <c r="D213" s="7"/>
      <c r="E213" s="163"/>
      <c r="F213" s="7"/>
      <c r="G213" s="7"/>
      <c r="H213" s="7"/>
      <c r="I213" s="2"/>
      <c r="J213" s="2"/>
      <c r="K213" s="2"/>
      <c r="L213" s="2"/>
      <c r="M213" s="2"/>
      <c r="N213" s="2"/>
      <c r="O213" s="2"/>
      <c r="P213" s="2"/>
      <c r="Q213" s="2"/>
      <c r="R213" s="2"/>
      <c r="S213" s="2"/>
      <c r="T213" s="2"/>
      <c r="U213" s="2"/>
      <c r="V213" s="2"/>
      <c r="W213" s="2"/>
      <c r="X213" s="2"/>
      <c r="Y213" s="2"/>
      <c r="Z213" s="2"/>
      <c r="AA213" s="2"/>
      <c r="AB213" s="2"/>
      <c r="AC213" s="2"/>
      <c r="AD213" s="2"/>
      <c r="AE213" s="2"/>
      <c r="AF213" s="2"/>
      <c r="AG213" s="2"/>
      <c r="AH213" s="2"/>
      <c r="AI213" s="2"/>
      <c r="AJ213" s="2"/>
      <c r="AK213" s="2"/>
      <c r="AL213" s="2"/>
      <c r="AM213" s="2"/>
      <c r="AN213" s="2"/>
      <c r="AO213" s="2"/>
    </row>
    <row r="214" spans="1:41" x14ac:dyDescent="0.2">
      <c r="B214" s="51"/>
      <c r="C214" s="51"/>
      <c r="D214" s="51"/>
      <c r="E214" s="165"/>
      <c r="F214" s="51"/>
      <c r="G214" s="51"/>
      <c r="H214" s="51"/>
      <c r="I214" s="51"/>
      <c r="J214" s="51"/>
      <c r="K214" s="51"/>
      <c r="L214" s="51"/>
      <c r="M214" s="51"/>
      <c r="N214" s="51"/>
      <c r="O214" s="51"/>
      <c r="P214" s="51"/>
      <c r="Q214" s="51"/>
      <c r="R214" s="51"/>
      <c r="S214" s="51"/>
      <c r="T214" s="51"/>
      <c r="U214" s="51"/>
      <c r="V214" s="51"/>
      <c r="W214" s="51"/>
      <c r="X214" s="51"/>
      <c r="Y214" s="51"/>
      <c r="Z214" s="51"/>
      <c r="AA214" s="51"/>
      <c r="AB214" s="51"/>
      <c r="AC214" s="51"/>
      <c r="AD214" s="51"/>
      <c r="AE214" s="51"/>
      <c r="AF214" s="51"/>
      <c r="AG214" s="51"/>
      <c r="AH214" s="51"/>
      <c r="AI214" s="2"/>
      <c r="AJ214" s="2"/>
      <c r="AK214" s="2"/>
      <c r="AL214" s="2"/>
      <c r="AM214" s="2"/>
      <c r="AN214" s="2"/>
      <c r="AO214" s="2"/>
    </row>
    <row r="215" spans="1:41" ht="70.5" customHeight="1" x14ac:dyDescent="0.2">
      <c r="B215" s="51"/>
      <c r="C215" s="51"/>
      <c r="D215" s="51"/>
      <c r="E215" s="165"/>
      <c r="F215" s="51"/>
      <c r="G215" s="51"/>
      <c r="H215" s="51"/>
      <c r="I215" s="51"/>
      <c r="J215" s="51"/>
      <c r="K215" s="51"/>
      <c r="L215" s="51"/>
      <c r="M215" s="51"/>
      <c r="N215" s="51"/>
      <c r="O215" s="51"/>
      <c r="P215" s="51"/>
      <c r="Q215" s="51"/>
      <c r="R215" s="51"/>
      <c r="S215" s="51"/>
      <c r="T215" s="51"/>
      <c r="U215" s="51"/>
      <c r="V215" s="51"/>
      <c r="W215" s="51"/>
      <c r="X215" s="51"/>
      <c r="Y215" s="51"/>
      <c r="Z215" s="51"/>
      <c r="AA215" s="51"/>
      <c r="AB215" s="51"/>
      <c r="AC215" s="51"/>
      <c r="AD215" s="51"/>
      <c r="AE215" s="51"/>
      <c r="AF215" s="51"/>
      <c r="AG215" s="51"/>
      <c r="AH215" s="51"/>
      <c r="AI215" s="2"/>
      <c r="AJ215" s="2"/>
      <c r="AK215" s="2"/>
      <c r="AL215" s="2"/>
      <c r="AM215" s="2"/>
      <c r="AN215" s="2"/>
      <c r="AO215" s="2"/>
    </row>
    <row r="216" spans="1:41" s="51" customFormat="1" ht="59.25" customHeight="1" x14ac:dyDescent="0.2">
      <c r="A216" s="2"/>
      <c r="B216" s="7"/>
      <c r="C216" s="7"/>
      <c r="D216" s="7"/>
      <c r="E216" s="163"/>
      <c r="F216" s="7"/>
      <c r="G216" s="7"/>
      <c r="H216" s="7"/>
      <c r="I216" s="2"/>
      <c r="J216" s="2"/>
      <c r="K216" s="2"/>
      <c r="L216" s="2"/>
      <c r="M216" s="2"/>
      <c r="N216" s="2"/>
      <c r="O216" s="2"/>
      <c r="P216" s="2"/>
      <c r="Q216" s="2"/>
      <c r="R216" s="2"/>
      <c r="S216" s="2"/>
      <c r="T216" s="2"/>
      <c r="U216" s="2"/>
      <c r="V216" s="2"/>
      <c r="W216" s="2"/>
      <c r="X216" s="2"/>
      <c r="Y216" s="2"/>
      <c r="Z216" s="2"/>
      <c r="AA216" s="2"/>
      <c r="AB216" s="2"/>
      <c r="AC216" s="2"/>
      <c r="AD216" s="2"/>
      <c r="AE216" s="2"/>
      <c r="AF216" s="2"/>
      <c r="AG216" s="2"/>
      <c r="AH216" s="2"/>
    </row>
    <row r="217" spans="1:41" s="51" customFormat="1" ht="53.25" customHeight="1" x14ac:dyDescent="0.2">
      <c r="B217" s="7"/>
      <c r="C217" s="7"/>
      <c r="D217" s="7"/>
      <c r="E217" s="163"/>
      <c r="F217" s="7"/>
      <c r="G217" s="7"/>
      <c r="H217" s="7"/>
      <c r="I217" s="2"/>
      <c r="J217" s="2"/>
      <c r="K217" s="2"/>
      <c r="L217" s="2"/>
      <c r="M217" s="2"/>
      <c r="N217" s="2"/>
      <c r="O217" s="2"/>
      <c r="P217" s="2"/>
      <c r="Q217" s="2"/>
      <c r="R217" s="2"/>
      <c r="S217" s="2"/>
      <c r="T217" s="2"/>
      <c r="U217" s="2"/>
      <c r="V217" s="2"/>
      <c r="W217" s="2"/>
      <c r="X217" s="2"/>
      <c r="Y217" s="2"/>
      <c r="Z217" s="2"/>
      <c r="AA217" s="2"/>
      <c r="AB217" s="2"/>
      <c r="AC217" s="2"/>
      <c r="AD217" s="2"/>
      <c r="AE217" s="2"/>
      <c r="AF217" s="2"/>
      <c r="AG217" s="2"/>
      <c r="AH217" s="2"/>
    </row>
    <row r="218" spans="1:41" ht="19.5" customHeight="1" x14ac:dyDescent="0.2">
      <c r="A218" s="51"/>
      <c r="B218" s="7"/>
      <c r="C218" s="7"/>
      <c r="D218" s="7"/>
      <c r="E218" s="163"/>
      <c r="F218" s="7"/>
      <c r="G218" s="7"/>
      <c r="H218" s="7"/>
      <c r="I218" s="2"/>
      <c r="J218" s="2"/>
      <c r="K218" s="2"/>
      <c r="L218" s="2"/>
      <c r="M218" s="2"/>
      <c r="N218" s="2"/>
      <c r="O218" s="2"/>
      <c r="P218" s="2"/>
      <c r="Q218" s="2"/>
      <c r="R218" s="2"/>
      <c r="S218" s="2"/>
      <c r="T218" s="2"/>
      <c r="U218" s="2"/>
      <c r="V218" s="2"/>
      <c r="W218" s="2"/>
      <c r="X218" s="2"/>
      <c r="Y218" s="2"/>
      <c r="Z218" s="2"/>
      <c r="AA218" s="2"/>
      <c r="AB218" s="2"/>
      <c r="AC218" s="2"/>
      <c r="AD218" s="2"/>
      <c r="AE218" s="2"/>
      <c r="AF218" s="2"/>
      <c r="AG218" s="2"/>
      <c r="AH218" s="2"/>
      <c r="AI218" s="2"/>
      <c r="AJ218" s="2"/>
      <c r="AK218" s="2"/>
      <c r="AL218" s="2"/>
      <c r="AM218" s="2"/>
      <c r="AN218" s="2"/>
      <c r="AO218" s="2"/>
    </row>
    <row r="219" spans="1:41" ht="74.25" customHeight="1" x14ac:dyDescent="0.2">
      <c r="B219" s="7"/>
      <c r="C219" s="7"/>
      <c r="D219" s="7"/>
      <c r="E219" s="163"/>
      <c r="F219" s="7"/>
      <c r="G219" s="7"/>
      <c r="H219" s="7"/>
      <c r="I219" s="2"/>
      <c r="J219" s="2"/>
      <c r="K219" s="2"/>
      <c r="L219" s="2"/>
      <c r="M219" s="2"/>
      <c r="N219" s="2"/>
      <c r="O219" s="2"/>
      <c r="P219" s="2"/>
      <c r="Q219" s="2"/>
      <c r="R219" s="2"/>
      <c r="S219" s="2"/>
      <c r="T219" s="2"/>
      <c r="U219" s="2"/>
      <c r="V219" s="2"/>
      <c r="W219" s="2"/>
      <c r="X219" s="2"/>
      <c r="Y219" s="2"/>
      <c r="Z219" s="2"/>
      <c r="AA219" s="2"/>
      <c r="AB219" s="2"/>
      <c r="AC219" s="2"/>
      <c r="AD219" s="2"/>
      <c r="AE219" s="2"/>
      <c r="AF219" s="2"/>
      <c r="AG219" s="2"/>
      <c r="AH219" s="2"/>
      <c r="AI219" s="2"/>
      <c r="AJ219" s="2"/>
      <c r="AK219" s="2"/>
      <c r="AL219" s="2"/>
      <c r="AM219" s="2"/>
      <c r="AN219" s="2"/>
      <c r="AO219" s="2"/>
    </row>
    <row r="220" spans="1:41" ht="24" customHeight="1" x14ac:dyDescent="0.2">
      <c r="B220" s="7"/>
      <c r="C220" s="7"/>
      <c r="D220" s="7"/>
      <c r="E220" s="163"/>
      <c r="F220" s="7"/>
      <c r="G220" s="7"/>
      <c r="H220" s="7"/>
      <c r="I220" s="2"/>
      <c r="J220" s="2"/>
      <c r="K220" s="2"/>
      <c r="L220" s="2"/>
      <c r="M220" s="2"/>
      <c r="N220" s="2"/>
      <c r="O220" s="2"/>
      <c r="P220" s="2"/>
      <c r="Q220" s="2"/>
      <c r="R220" s="2"/>
      <c r="S220" s="2"/>
      <c r="T220" s="2"/>
      <c r="U220" s="2"/>
      <c r="V220" s="2"/>
      <c r="W220" s="2"/>
      <c r="X220" s="2"/>
      <c r="Y220" s="2"/>
      <c r="Z220" s="2"/>
      <c r="AA220" s="2"/>
      <c r="AB220" s="2"/>
      <c r="AC220" s="2"/>
      <c r="AD220" s="2"/>
      <c r="AE220" s="2"/>
      <c r="AF220" s="2"/>
      <c r="AG220" s="2"/>
      <c r="AH220" s="2"/>
      <c r="AI220" s="2"/>
      <c r="AJ220" s="2"/>
      <c r="AK220" s="2"/>
      <c r="AL220" s="2"/>
      <c r="AM220" s="2"/>
      <c r="AN220" s="2"/>
      <c r="AO220" s="2"/>
    </row>
    <row r="221" spans="1:41" s="51" customFormat="1" ht="60" customHeight="1" x14ac:dyDescent="0.2">
      <c r="A221" s="2"/>
      <c r="B221" s="7"/>
      <c r="C221" s="7"/>
      <c r="D221" s="7"/>
      <c r="E221" s="163"/>
      <c r="F221" s="7"/>
      <c r="G221" s="7"/>
      <c r="H221" s="7"/>
      <c r="I221" s="2"/>
      <c r="J221" s="2"/>
      <c r="K221" s="2"/>
      <c r="L221" s="2"/>
      <c r="M221" s="2"/>
      <c r="N221" s="2"/>
      <c r="O221" s="2"/>
      <c r="P221" s="2"/>
      <c r="Q221" s="2"/>
      <c r="R221" s="2"/>
      <c r="S221" s="2"/>
      <c r="T221" s="2"/>
      <c r="U221" s="2"/>
      <c r="V221" s="2"/>
      <c r="W221" s="2"/>
      <c r="X221" s="2"/>
      <c r="Y221" s="2"/>
      <c r="Z221" s="2"/>
      <c r="AA221" s="2"/>
      <c r="AB221" s="2"/>
      <c r="AC221" s="2"/>
      <c r="AD221" s="2"/>
      <c r="AE221" s="2"/>
      <c r="AF221" s="2"/>
      <c r="AG221" s="2"/>
      <c r="AH221" s="2"/>
    </row>
    <row r="222" spans="1:41" s="51" customFormat="1" ht="69" customHeight="1" x14ac:dyDescent="0.2">
      <c r="B222" s="7"/>
      <c r="C222" s="7"/>
      <c r="D222" s="7"/>
      <c r="E222" s="163"/>
      <c r="F222" s="7"/>
      <c r="G222" s="7"/>
      <c r="H222" s="7"/>
      <c r="I222" s="2"/>
      <c r="J222" s="2"/>
      <c r="K222" s="2"/>
      <c r="L222" s="2"/>
      <c r="M222" s="2"/>
      <c r="N222" s="2"/>
      <c r="O222" s="2"/>
      <c r="P222" s="2"/>
      <c r="Q222" s="2"/>
      <c r="R222" s="2"/>
      <c r="S222" s="2"/>
      <c r="T222" s="2"/>
      <c r="U222" s="2"/>
      <c r="V222" s="2"/>
      <c r="W222" s="2"/>
      <c r="X222" s="2"/>
      <c r="Y222" s="2"/>
      <c r="Z222" s="2"/>
      <c r="AA222" s="2"/>
      <c r="AB222" s="2"/>
      <c r="AC222" s="2"/>
      <c r="AD222" s="2"/>
      <c r="AE222" s="2"/>
      <c r="AF222" s="2"/>
      <c r="AG222" s="2"/>
      <c r="AH222" s="2"/>
    </row>
    <row r="223" spans="1:41" ht="47.25" customHeight="1" x14ac:dyDescent="0.2">
      <c r="A223" s="51"/>
      <c r="B223" s="7"/>
      <c r="C223" s="7"/>
      <c r="D223" s="7"/>
      <c r="E223" s="163"/>
      <c r="F223" s="7"/>
      <c r="G223" s="7"/>
      <c r="H223" s="7"/>
      <c r="I223" s="2"/>
      <c r="J223" s="2"/>
      <c r="K223" s="2"/>
      <c r="L223" s="2"/>
      <c r="M223" s="2"/>
      <c r="N223" s="2"/>
      <c r="O223" s="2"/>
      <c r="P223" s="2"/>
      <c r="Q223" s="2"/>
      <c r="R223" s="2"/>
      <c r="S223" s="2"/>
      <c r="T223" s="2"/>
      <c r="U223" s="2"/>
      <c r="V223" s="2"/>
      <c r="W223" s="2"/>
      <c r="X223" s="2"/>
      <c r="Y223" s="2"/>
      <c r="Z223" s="2"/>
      <c r="AA223" s="2"/>
      <c r="AB223" s="2"/>
      <c r="AC223" s="2"/>
      <c r="AD223" s="2"/>
      <c r="AE223" s="2"/>
      <c r="AF223" s="2"/>
      <c r="AG223" s="2"/>
      <c r="AH223" s="2"/>
      <c r="AI223" s="2"/>
      <c r="AJ223" s="2"/>
      <c r="AK223" s="2"/>
      <c r="AL223" s="2"/>
      <c r="AM223" s="2"/>
      <c r="AN223" s="2"/>
      <c r="AO223" s="2"/>
    </row>
    <row r="224" spans="1:41" ht="24" customHeight="1" x14ac:dyDescent="0.2">
      <c r="B224" s="7"/>
      <c r="C224" s="7"/>
      <c r="D224" s="7"/>
      <c r="E224" s="163"/>
      <c r="F224" s="7"/>
      <c r="G224" s="7"/>
      <c r="H224" s="7"/>
      <c r="I224" s="2"/>
      <c r="J224" s="2"/>
      <c r="K224" s="2"/>
      <c r="L224" s="2"/>
      <c r="M224" s="2"/>
      <c r="N224" s="2"/>
      <c r="O224" s="2"/>
      <c r="P224" s="2"/>
      <c r="Q224" s="2"/>
      <c r="R224" s="2"/>
      <c r="S224" s="2"/>
      <c r="T224" s="2"/>
      <c r="U224" s="2"/>
      <c r="V224" s="2"/>
      <c r="W224" s="2"/>
      <c r="X224" s="2"/>
      <c r="Y224" s="2"/>
      <c r="Z224" s="2"/>
      <c r="AA224" s="2"/>
      <c r="AB224" s="2"/>
      <c r="AC224" s="2"/>
      <c r="AD224" s="2"/>
      <c r="AE224" s="2"/>
      <c r="AF224" s="2"/>
      <c r="AG224" s="2"/>
      <c r="AH224" s="2"/>
      <c r="AI224" s="2"/>
      <c r="AJ224" s="2"/>
      <c r="AK224" s="2"/>
      <c r="AL224" s="2"/>
      <c r="AM224" s="2"/>
      <c r="AN224" s="2"/>
      <c r="AO224" s="2"/>
    </row>
    <row r="225" spans="1:41" ht="57" customHeight="1" x14ac:dyDescent="0.2">
      <c r="B225" s="7"/>
      <c r="C225" s="7"/>
      <c r="D225" s="7"/>
      <c r="E225" s="163"/>
      <c r="F225" s="7"/>
      <c r="G225" s="7"/>
      <c r="H225" s="7"/>
      <c r="I225" s="2"/>
      <c r="J225" s="2"/>
      <c r="K225" s="2"/>
      <c r="L225" s="2"/>
      <c r="M225" s="2"/>
      <c r="N225" s="2"/>
      <c r="O225" s="2"/>
      <c r="P225" s="2"/>
      <c r="Q225" s="2"/>
      <c r="R225" s="2"/>
      <c r="S225" s="2"/>
      <c r="T225" s="2"/>
      <c r="U225" s="2"/>
      <c r="V225" s="2"/>
      <c r="W225" s="2"/>
      <c r="X225" s="2"/>
      <c r="Y225" s="2"/>
      <c r="Z225" s="2"/>
      <c r="AA225" s="2"/>
      <c r="AB225" s="2"/>
      <c r="AC225" s="2"/>
      <c r="AD225" s="2"/>
      <c r="AE225" s="2"/>
      <c r="AF225" s="2"/>
      <c r="AG225" s="2"/>
      <c r="AH225" s="2"/>
      <c r="AI225" s="2"/>
      <c r="AJ225" s="2"/>
      <c r="AK225" s="2"/>
      <c r="AL225" s="2"/>
      <c r="AM225" s="2"/>
      <c r="AN225" s="2"/>
      <c r="AO225" s="2"/>
    </row>
    <row r="226" spans="1:41" ht="21.75" customHeight="1" x14ac:dyDescent="0.2">
      <c r="B226" s="7"/>
      <c r="C226" s="7"/>
      <c r="D226" s="7"/>
      <c r="E226" s="163"/>
      <c r="F226" s="7"/>
      <c r="G226" s="7"/>
      <c r="H226" s="7"/>
      <c r="I226" s="2"/>
      <c r="J226" s="2"/>
      <c r="K226" s="2"/>
      <c r="L226" s="2"/>
      <c r="M226" s="2"/>
      <c r="N226" s="2"/>
      <c r="O226" s="2"/>
      <c r="P226" s="2"/>
      <c r="Q226" s="2"/>
      <c r="R226" s="2"/>
      <c r="S226" s="2"/>
      <c r="T226" s="2"/>
      <c r="U226" s="2"/>
      <c r="V226" s="2"/>
      <c r="W226" s="2"/>
      <c r="X226" s="2"/>
      <c r="Y226" s="2"/>
      <c r="Z226" s="2"/>
      <c r="AA226" s="2"/>
      <c r="AB226" s="2"/>
      <c r="AC226" s="2"/>
      <c r="AD226" s="2"/>
      <c r="AE226" s="2"/>
      <c r="AF226" s="2"/>
      <c r="AG226" s="2"/>
      <c r="AH226" s="2"/>
      <c r="AI226" s="2"/>
      <c r="AJ226" s="2"/>
      <c r="AK226" s="2"/>
      <c r="AL226" s="2"/>
      <c r="AM226" s="2"/>
      <c r="AN226" s="2"/>
      <c r="AO226" s="2"/>
    </row>
    <row r="227" spans="1:41" ht="61.5" customHeight="1" x14ac:dyDescent="0.2">
      <c r="B227" s="7"/>
      <c r="C227" s="7"/>
      <c r="D227" s="7"/>
      <c r="E227" s="163"/>
      <c r="F227" s="7"/>
      <c r="G227" s="7"/>
      <c r="H227" s="7"/>
      <c r="I227" s="2"/>
      <c r="J227" s="2"/>
      <c r="K227" s="2"/>
      <c r="L227" s="2"/>
      <c r="M227" s="2"/>
      <c r="N227" s="2"/>
      <c r="O227" s="2"/>
      <c r="P227" s="2"/>
      <c r="Q227" s="2"/>
      <c r="R227" s="2"/>
      <c r="S227" s="2"/>
      <c r="T227" s="2"/>
      <c r="U227" s="2"/>
      <c r="V227" s="2"/>
      <c r="W227" s="2"/>
      <c r="X227" s="2"/>
      <c r="Y227" s="2"/>
      <c r="Z227" s="2"/>
      <c r="AA227" s="2"/>
      <c r="AB227" s="2"/>
      <c r="AC227" s="2"/>
      <c r="AD227" s="2"/>
      <c r="AE227" s="2"/>
      <c r="AF227" s="2"/>
      <c r="AG227" s="2"/>
      <c r="AH227" s="2"/>
      <c r="AI227" s="2"/>
      <c r="AJ227" s="2"/>
      <c r="AK227" s="2"/>
      <c r="AL227" s="2"/>
      <c r="AM227" s="2"/>
      <c r="AN227" s="2"/>
      <c r="AO227" s="2"/>
    </row>
    <row r="228" spans="1:41" s="51" customFormat="1" ht="55.5" customHeight="1" x14ac:dyDescent="0.2">
      <c r="A228" s="2"/>
      <c r="B228" s="7"/>
      <c r="C228" s="7"/>
      <c r="D228" s="7"/>
      <c r="E228" s="163"/>
      <c r="F228" s="7"/>
      <c r="G228" s="7"/>
      <c r="H228" s="7"/>
      <c r="I228" s="2"/>
      <c r="J228" s="2"/>
      <c r="K228" s="2"/>
      <c r="L228" s="2"/>
      <c r="M228" s="2"/>
      <c r="N228" s="2"/>
      <c r="O228" s="2"/>
      <c r="P228" s="2"/>
      <c r="Q228" s="2"/>
      <c r="R228" s="2"/>
      <c r="S228" s="2"/>
      <c r="T228" s="2"/>
      <c r="U228" s="2"/>
      <c r="V228" s="2"/>
      <c r="W228" s="2"/>
      <c r="X228" s="2"/>
      <c r="Y228" s="2"/>
      <c r="Z228" s="2"/>
      <c r="AA228" s="2"/>
      <c r="AB228" s="2"/>
      <c r="AC228" s="2"/>
      <c r="AD228" s="2"/>
      <c r="AE228" s="2"/>
      <c r="AF228" s="2"/>
      <c r="AG228" s="2"/>
      <c r="AH228" s="2"/>
    </row>
    <row r="229" spans="1:41" s="51" customFormat="1" x14ac:dyDescent="0.2">
      <c r="E229" s="165"/>
    </row>
    <row r="230" spans="1:41" ht="31.5" customHeight="1" x14ac:dyDescent="0.2">
      <c r="A230" s="51"/>
      <c r="B230" s="7"/>
      <c r="C230" s="7"/>
      <c r="D230" s="7"/>
      <c r="E230" s="163"/>
      <c r="F230" s="7"/>
      <c r="G230" s="7"/>
      <c r="H230" s="7"/>
      <c r="I230" s="2"/>
      <c r="J230" s="2"/>
      <c r="K230" s="2"/>
      <c r="L230" s="2"/>
      <c r="M230" s="2"/>
      <c r="N230" s="2"/>
      <c r="O230" s="2"/>
      <c r="P230" s="2"/>
      <c r="Q230" s="2"/>
      <c r="R230" s="2"/>
      <c r="S230" s="2"/>
      <c r="T230" s="2"/>
      <c r="U230" s="2"/>
      <c r="V230" s="2"/>
      <c r="W230" s="2"/>
      <c r="X230" s="2"/>
      <c r="Y230" s="2"/>
      <c r="Z230" s="2"/>
      <c r="AA230" s="2"/>
      <c r="AB230" s="2"/>
      <c r="AC230" s="2"/>
      <c r="AD230" s="2"/>
      <c r="AE230" s="2"/>
      <c r="AF230" s="2"/>
      <c r="AG230" s="2"/>
      <c r="AH230" s="2"/>
      <c r="AI230" s="2"/>
      <c r="AJ230" s="2"/>
      <c r="AK230" s="2"/>
      <c r="AL230" s="2"/>
      <c r="AM230" s="2"/>
      <c r="AN230" s="2"/>
      <c r="AO230" s="2"/>
    </row>
    <row r="231" spans="1:41" x14ac:dyDescent="0.2">
      <c r="B231" s="7"/>
      <c r="C231" s="7"/>
      <c r="D231" s="7"/>
      <c r="E231" s="163"/>
      <c r="F231" s="7"/>
      <c r="G231" s="7"/>
      <c r="H231" s="7"/>
      <c r="I231" s="2"/>
      <c r="J231" s="2"/>
      <c r="K231" s="2"/>
      <c r="L231" s="2"/>
      <c r="M231" s="2"/>
      <c r="N231" s="2"/>
      <c r="O231" s="2"/>
      <c r="P231" s="2"/>
      <c r="Q231" s="2"/>
      <c r="R231" s="2"/>
      <c r="S231" s="2"/>
      <c r="T231" s="2"/>
      <c r="U231" s="2"/>
      <c r="V231" s="2"/>
      <c r="W231" s="2"/>
      <c r="X231" s="2"/>
      <c r="Y231" s="2"/>
      <c r="Z231" s="2"/>
      <c r="AA231" s="2"/>
      <c r="AB231" s="2"/>
      <c r="AC231" s="2"/>
      <c r="AD231" s="2"/>
      <c r="AE231" s="2"/>
      <c r="AF231" s="2"/>
      <c r="AG231" s="2"/>
      <c r="AH231" s="2"/>
      <c r="AI231" s="2"/>
      <c r="AJ231" s="2"/>
      <c r="AK231" s="2"/>
      <c r="AL231" s="2"/>
      <c r="AM231" s="2"/>
      <c r="AN231" s="2"/>
      <c r="AO231" s="2"/>
    </row>
    <row r="232" spans="1:41" x14ac:dyDescent="0.2">
      <c r="B232" s="7"/>
      <c r="C232" s="7"/>
      <c r="D232" s="7"/>
      <c r="E232" s="163"/>
      <c r="F232" s="7"/>
      <c r="G232" s="7"/>
      <c r="H232" s="7"/>
      <c r="I232" s="2"/>
      <c r="J232" s="2"/>
      <c r="K232" s="2"/>
      <c r="L232" s="2"/>
      <c r="M232" s="2"/>
      <c r="N232" s="2"/>
      <c r="O232" s="2"/>
      <c r="P232" s="2"/>
      <c r="Q232" s="2"/>
      <c r="R232" s="2"/>
      <c r="S232" s="2"/>
      <c r="T232" s="2"/>
      <c r="U232" s="2"/>
      <c r="V232" s="2"/>
      <c r="W232" s="2"/>
      <c r="X232" s="2"/>
      <c r="Y232" s="2"/>
      <c r="Z232" s="2"/>
      <c r="AA232" s="2"/>
      <c r="AB232" s="2"/>
      <c r="AC232" s="2"/>
      <c r="AD232" s="2"/>
      <c r="AE232" s="2"/>
      <c r="AF232" s="2"/>
      <c r="AG232" s="2"/>
      <c r="AH232" s="2"/>
      <c r="AI232" s="2"/>
      <c r="AJ232" s="2"/>
      <c r="AK232" s="2"/>
      <c r="AL232" s="2"/>
      <c r="AM232" s="2"/>
      <c r="AN232" s="2"/>
      <c r="AO232" s="2"/>
    </row>
    <row r="233" spans="1:41" x14ac:dyDescent="0.2">
      <c r="B233" s="7"/>
      <c r="C233" s="7"/>
      <c r="D233" s="7"/>
      <c r="E233" s="163"/>
      <c r="F233" s="7"/>
      <c r="G233" s="7"/>
      <c r="H233" s="7"/>
      <c r="I233" s="2"/>
      <c r="J233" s="2"/>
      <c r="K233" s="2"/>
      <c r="L233" s="2"/>
      <c r="M233" s="2"/>
      <c r="N233" s="2"/>
      <c r="O233" s="2"/>
      <c r="P233" s="2"/>
      <c r="Q233" s="2"/>
      <c r="R233" s="2"/>
      <c r="S233" s="2"/>
      <c r="T233" s="2"/>
      <c r="U233" s="2"/>
      <c r="V233" s="2"/>
      <c r="W233" s="2"/>
      <c r="X233" s="2"/>
      <c r="Y233" s="2"/>
      <c r="Z233" s="2"/>
      <c r="AA233" s="2"/>
      <c r="AB233" s="2"/>
      <c r="AC233" s="2"/>
      <c r="AD233" s="2"/>
      <c r="AE233" s="2"/>
      <c r="AF233" s="2"/>
      <c r="AG233" s="2"/>
      <c r="AH233" s="2"/>
      <c r="AI233" s="2"/>
      <c r="AJ233" s="2"/>
      <c r="AK233" s="2"/>
      <c r="AL233" s="2"/>
      <c r="AM233" s="2"/>
      <c r="AN233" s="2"/>
      <c r="AO233" s="2"/>
    </row>
    <row r="234" spans="1:41" x14ac:dyDescent="0.2">
      <c r="B234" s="7"/>
      <c r="C234" s="7"/>
      <c r="D234" s="7"/>
      <c r="E234" s="163"/>
      <c r="F234" s="7"/>
      <c r="G234" s="7"/>
      <c r="H234" s="7"/>
      <c r="I234" s="2"/>
      <c r="J234" s="2"/>
      <c r="K234" s="2"/>
      <c r="L234" s="2"/>
      <c r="M234" s="2"/>
      <c r="N234" s="2"/>
      <c r="O234" s="2"/>
      <c r="P234" s="2"/>
      <c r="Q234" s="2"/>
      <c r="R234" s="2"/>
      <c r="S234" s="2"/>
      <c r="T234" s="2"/>
      <c r="U234" s="2"/>
      <c r="V234" s="2"/>
      <c r="W234" s="2"/>
      <c r="X234" s="2"/>
      <c r="Y234" s="2"/>
      <c r="Z234" s="2"/>
      <c r="AA234" s="2"/>
      <c r="AB234" s="2"/>
      <c r="AC234" s="2"/>
      <c r="AD234" s="2"/>
      <c r="AE234" s="2"/>
      <c r="AF234" s="2"/>
      <c r="AG234" s="2"/>
      <c r="AH234" s="2"/>
      <c r="AI234" s="2"/>
      <c r="AJ234" s="2"/>
      <c r="AK234" s="2"/>
      <c r="AL234" s="2"/>
      <c r="AM234" s="2"/>
      <c r="AN234" s="2"/>
      <c r="AO234" s="2"/>
    </row>
    <row r="235" spans="1:41" ht="22.5" customHeight="1" x14ac:dyDescent="0.2">
      <c r="B235" s="7"/>
      <c r="C235" s="7"/>
      <c r="D235" s="7"/>
      <c r="E235" s="163"/>
      <c r="F235" s="7"/>
      <c r="G235" s="7"/>
      <c r="H235" s="7"/>
      <c r="I235" s="2"/>
      <c r="J235" s="2"/>
      <c r="K235" s="2"/>
      <c r="L235" s="2"/>
      <c r="M235" s="2"/>
      <c r="N235" s="2"/>
      <c r="O235" s="2"/>
      <c r="P235" s="2"/>
      <c r="Q235" s="2"/>
      <c r="R235" s="2"/>
      <c r="S235" s="2"/>
      <c r="T235" s="2"/>
      <c r="U235" s="2"/>
      <c r="V235" s="2"/>
      <c r="W235" s="2"/>
      <c r="X235" s="2"/>
      <c r="Y235" s="2"/>
      <c r="Z235" s="2"/>
      <c r="AA235" s="2"/>
      <c r="AB235" s="2"/>
      <c r="AC235" s="2"/>
      <c r="AD235" s="2"/>
      <c r="AE235" s="2"/>
      <c r="AF235" s="2"/>
      <c r="AG235" s="2"/>
      <c r="AH235" s="2"/>
      <c r="AI235" s="2"/>
      <c r="AJ235" s="2"/>
      <c r="AK235" s="2"/>
      <c r="AL235" s="2"/>
      <c r="AM235" s="2"/>
      <c r="AN235" s="2"/>
      <c r="AO235" s="2"/>
    </row>
    <row r="236" spans="1:41" ht="26.25" customHeight="1" x14ac:dyDescent="0.2">
      <c r="B236" s="7"/>
      <c r="C236" s="7"/>
      <c r="D236" s="7"/>
      <c r="E236" s="163"/>
      <c r="F236" s="7"/>
      <c r="G236" s="7"/>
      <c r="H236" s="7"/>
      <c r="I236" s="2"/>
      <c r="J236" s="2"/>
      <c r="K236" s="2"/>
      <c r="L236" s="2"/>
      <c r="M236" s="2"/>
      <c r="N236" s="2"/>
      <c r="O236" s="2"/>
      <c r="P236" s="2"/>
      <c r="Q236" s="2"/>
      <c r="R236" s="2"/>
      <c r="S236" s="2"/>
      <c r="T236" s="2"/>
      <c r="U236" s="2"/>
      <c r="V236" s="2"/>
      <c r="W236" s="2"/>
      <c r="X236" s="2"/>
      <c r="Y236" s="2"/>
      <c r="Z236" s="2"/>
      <c r="AA236" s="2"/>
      <c r="AB236" s="2"/>
      <c r="AC236" s="2"/>
      <c r="AD236" s="2"/>
      <c r="AE236" s="2"/>
      <c r="AF236" s="2"/>
      <c r="AG236" s="2"/>
      <c r="AH236" s="2"/>
      <c r="AI236" s="2"/>
      <c r="AJ236" s="2"/>
      <c r="AK236" s="2"/>
      <c r="AL236" s="2"/>
      <c r="AM236" s="2"/>
      <c r="AN236" s="2"/>
      <c r="AO236" s="2"/>
    </row>
    <row r="237" spans="1:41" ht="15" customHeight="1" x14ac:dyDescent="0.2">
      <c r="B237" s="7"/>
      <c r="C237" s="7"/>
      <c r="D237" s="7"/>
      <c r="E237" s="163"/>
      <c r="F237" s="7"/>
      <c r="G237" s="7"/>
      <c r="H237" s="7"/>
      <c r="I237" s="2"/>
      <c r="J237" s="2"/>
      <c r="K237" s="2"/>
      <c r="L237" s="2"/>
      <c r="M237" s="2"/>
      <c r="N237" s="2"/>
      <c r="O237" s="2"/>
      <c r="P237" s="2"/>
      <c r="Q237" s="2"/>
      <c r="R237" s="2"/>
      <c r="S237" s="2"/>
      <c r="T237" s="2"/>
      <c r="U237" s="2"/>
      <c r="V237" s="2"/>
      <c r="W237" s="2"/>
      <c r="X237" s="2"/>
      <c r="Y237" s="2"/>
      <c r="Z237" s="2"/>
      <c r="AA237" s="2"/>
      <c r="AB237" s="2"/>
      <c r="AC237" s="2"/>
      <c r="AD237" s="2"/>
      <c r="AE237" s="2"/>
      <c r="AF237" s="2"/>
      <c r="AG237" s="2"/>
      <c r="AH237" s="2"/>
      <c r="AI237" s="2"/>
      <c r="AJ237" s="2"/>
      <c r="AK237" s="2"/>
      <c r="AL237" s="2"/>
      <c r="AM237" s="2"/>
      <c r="AN237" s="2"/>
      <c r="AO237" s="2"/>
    </row>
    <row r="238" spans="1:41" ht="16.5" customHeight="1" x14ac:dyDescent="0.2">
      <c r="B238" s="7"/>
      <c r="C238" s="7"/>
      <c r="D238" s="7"/>
      <c r="E238" s="163"/>
      <c r="F238" s="7"/>
      <c r="G238" s="7"/>
      <c r="H238" s="7"/>
      <c r="I238" s="2"/>
      <c r="J238" s="2"/>
      <c r="K238" s="2"/>
      <c r="L238" s="2"/>
      <c r="M238" s="2"/>
      <c r="N238" s="2"/>
      <c r="O238" s="2"/>
      <c r="P238" s="2"/>
      <c r="Q238" s="2"/>
      <c r="R238" s="2"/>
      <c r="S238" s="2"/>
      <c r="T238" s="2"/>
      <c r="U238" s="2"/>
      <c r="V238" s="2"/>
      <c r="W238" s="2"/>
      <c r="X238" s="2"/>
      <c r="Y238" s="2"/>
      <c r="Z238" s="2"/>
      <c r="AA238" s="2"/>
      <c r="AB238" s="2"/>
      <c r="AC238" s="2"/>
      <c r="AD238" s="2"/>
      <c r="AE238" s="2"/>
      <c r="AF238" s="2"/>
      <c r="AG238" s="2"/>
      <c r="AH238" s="2"/>
      <c r="AI238" s="2"/>
      <c r="AJ238" s="2"/>
      <c r="AK238" s="2"/>
      <c r="AL238" s="2"/>
      <c r="AM238" s="2"/>
      <c r="AN238" s="2"/>
      <c r="AO238" s="2"/>
    </row>
    <row r="239" spans="1:41" ht="19.5" customHeight="1" x14ac:dyDescent="0.2">
      <c r="B239" s="51"/>
      <c r="C239" s="51"/>
      <c r="D239" s="51"/>
      <c r="E239" s="165"/>
      <c r="F239" s="51"/>
      <c r="G239" s="51"/>
      <c r="H239" s="51"/>
      <c r="I239" s="51"/>
      <c r="J239" s="51"/>
      <c r="K239" s="51"/>
      <c r="L239" s="51"/>
      <c r="M239" s="51"/>
      <c r="N239" s="51"/>
      <c r="O239" s="51"/>
      <c r="P239" s="51"/>
      <c r="Q239" s="51"/>
      <c r="R239" s="51"/>
      <c r="S239" s="51"/>
      <c r="T239" s="51"/>
      <c r="U239" s="51"/>
      <c r="V239" s="51"/>
      <c r="W239" s="51"/>
      <c r="X239" s="51"/>
      <c r="Y239" s="51"/>
      <c r="Z239" s="51"/>
      <c r="AA239" s="51"/>
      <c r="AB239" s="51"/>
      <c r="AC239" s="51"/>
      <c r="AD239" s="51"/>
      <c r="AE239" s="51"/>
      <c r="AF239" s="51"/>
      <c r="AG239" s="51"/>
      <c r="AH239" s="51"/>
      <c r="AI239" s="2"/>
      <c r="AJ239" s="2"/>
      <c r="AK239" s="2"/>
      <c r="AL239" s="2"/>
      <c r="AM239" s="2"/>
      <c r="AN239" s="2"/>
      <c r="AO239" s="2"/>
    </row>
    <row r="240" spans="1:41" ht="18.75" customHeight="1" x14ac:dyDescent="0.2">
      <c r="B240" s="7"/>
      <c r="C240" s="7"/>
      <c r="D240" s="7"/>
      <c r="E240" s="163"/>
      <c r="F240" s="7"/>
      <c r="G240" s="7"/>
      <c r="H240" s="7"/>
      <c r="I240" s="2"/>
      <c r="J240" s="2"/>
      <c r="K240" s="2"/>
      <c r="L240" s="2"/>
      <c r="M240" s="2"/>
      <c r="N240" s="2"/>
      <c r="O240" s="2"/>
      <c r="P240" s="2"/>
      <c r="Q240" s="2"/>
      <c r="R240" s="2"/>
      <c r="S240" s="2"/>
      <c r="T240" s="2"/>
      <c r="U240" s="2"/>
      <c r="V240" s="2"/>
      <c r="W240" s="2"/>
      <c r="X240" s="2"/>
      <c r="Y240" s="2"/>
      <c r="Z240" s="2"/>
      <c r="AA240" s="2"/>
      <c r="AB240" s="2"/>
      <c r="AC240" s="2"/>
      <c r="AD240" s="2"/>
      <c r="AE240" s="2"/>
      <c r="AF240" s="2"/>
      <c r="AG240" s="2"/>
      <c r="AH240" s="2"/>
      <c r="AI240" s="2"/>
      <c r="AJ240" s="2"/>
      <c r="AK240" s="2"/>
      <c r="AL240" s="2"/>
      <c r="AM240" s="2"/>
      <c r="AN240" s="2"/>
      <c r="AO240" s="2"/>
    </row>
    <row r="241" spans="1:41" ht="63" customHeight="1" x14ac:dyDescent="0.2">
      <c r="B241" s="7"/>
      <c r="C241" s="7"/>
      <c r="D241" s="7"/>
      <c r="E241" s="163"/>
      <c r="F241" s="7"/>
      <c r="G241" s="7"/>
      <c r="H241" s="7"/>
      <c r="I241" s="2"/>
      <c r="J241" s="2"/>
      <c r="K241" s="2"/>
      <c r="L241" s="2"/>
      <c r="M241" s="2"/>
      <c r="N241" s="2"/>
      <c r="O241" s="2"/>
      <c r="P241" s="2"/>
      <c r="Q241" s="2"/>
      <c r="R241" s="2"/>
      <c r="S241" s="2"/>
      <c r="T241" s="2"/>
      <c r="U241" s="2"/>
      <c r="V241" s="2"/>
      <c r="W241" s="2"/>
      <c r="X241" s="2"/>
      <c r="Y241" s="2"/>
      <c r="Z241" s="2"/>
      <c r="AA241" s="2"/>
      <c r="AB241" s="2"/>
      <c r="AC241" s="2"/>
      <c r="AD241" s="2"/>
      <c r="AE241" s="2"/>
      <c r="AF241" s="2"/>
      <c r="AG241" s="2"/>
      <c r="AH241" s="2"/>
      <c r="AI241" s="2"/>
      <c r="AJ241" s="2"/>
      <c r="AK241" s="2"/>
      <c r="AL241" s="2"/>
      <c r="AM241" s="2"/>
      <c r="AN241" s="2"/>
      <c r="AO241" s="2"/>
    </row>
    <row r="242" spans="1:41" x14ac:dyDescent="0.2">
      <c r="B242" s="7"/>
      <c r="C242" s="7"/>
      <c r="D242" s="7"/>
      <c r="E242" s="163"/>
      <c r="F242" s="7"/>
      <c r="G242" s="7"/>
      <c r="H242" s="7"/>
      <c r="I242" s="2"/>
      <c r="J242" s="2"/>
      <c r="K242" s="2"/>
      <c r="L242" s="2"/>
      <c r="M242" s="2"/>
      <c r="N242" s="2"/>
      <c r="O242" s="2"/>
      <c r="P242" s="2"/>
      <c r="Q242" s="2"/>
      <c r="R242" s="2"/>
      <c r="S242" s="2"/>
      <c r="T242" s="2"/>
      <c r="U242" s="2"/>
      <c r="V242" s="2"/>
      <c r="W242" s="2"/>
      <c r="X242" s="2"/>
      <c r="Y242" s="2"/>
      <c r="Z242" s="2"/>
      <c r="AA242" s="2"/>
      <c r="AB242" s="2"/>
      <c r="AC242" s="2"/>
      <c r="AD242" s="2"/>
      <c r="AE242" s="2"/>
      <c r="AF242" s="2"/>
      <c r="AG242" s="2"/>
      <c r="AH242" s="2"/>
      <c r="AI242" s="2"/>
      <c r="AJ242" s="2"/>
      <c r="AK242" s="2"/>
      <c r="AL242" s="2"/>
      <c r="AM242" s="2"/>
      <c r="AN242" s="2"/>
      <c r="AO242" s="2"/>
    </row>
    <row r="243" spans="1:41" s="51" customFormat="1" ht="81.75" customHeight="1" x14ac:dyDescent="0.2">
      <c r="A243" s="2"/>
      <c r="B243" s="7"/>
      <c r="C243" s="7"/>
      <c r="D243" s="7"/>
      <c r="E243" s="163"/>
      <c r="F243" s="7"/>
      <c r="G243" s="7"/>
      <c r="H243" s="7"/>
      <c r="I243" s="2"/>
      <c r="J243" s="2"/>
      <c r="K243" s="2"/>
      <c r="L243" s="2"/>
      <c r="M243" s="2"/>
      <c r="N243" s="2"/>
      <c r="O243" s="2"/>
      <c r="P243" s="2"/>
      <c r="Q243" s="2"/>
      <c r="R243" s="2"/>
      <c r="S243" s="2"/>
      <c r="T243" s="2"/>
      <c r="U243" s="2"/>
      <c r="V243" s="2"/>
      <c r="W243" s="2"/>
      <c r="X243" s="2"/>
      <c r="Y243" s="2"/>
      <c r="Z243" s="2"/>
      <c r="AA243" s="2"/>
      <c r="AB243" s="2"/>
      <c r="AC243" s="2"/>
      <c r="AD243" s="2"/>
      <c r="AE243" s="2"/>
      <c r="AF243" s="2"/>
      <c r="AG243" s="2"/>
      <c r="AH243" s="2"/>
    </row>
    <row r="244" spans="1:41" ht="23.25" customHeight="1" x14ac:dyDescent="0.2">
      <c r="A244" s="51"/>
      <c r="B244" s="7"/>
      <c r="C244" s="7"/>
      <c r="D244" s="7"/>
      <c r="E244" s="163"/>
      <c r="F244" s="7"/>
      <c r="G244" s="7"/>
      <c r="H244" s="7"/>
      <c r="I244" s="2"/>
      <c r="J244" s="2"/>
      <c r="K244" s="2"/>
      <c r="L244" s="2"/>
      <c r="M244" s="2"/>
      <c r="N244" s="2"/>
      <c r="O244" s="2"/>
      <c r="P244" s="2"/>
      <c r="Q244" s="2"/>
      <c r="R244" s="2"/>
      <c r="S244" s="2"/>
      <c r="T244" s="2"/>
      <c r="U244" s="2"/>
      <c r="V244" s="2"/>
      <c r="W244" s="2"/>
      <c r="X244" s="2"/>
      <c r="Y244" s="2"/>
      <c r="Z244" s="2"/>
      <c r="AA244" s="2"/>
      <c r="AB244" s="2"/>
      <c r="AC244" s="2"/>
      <c r="AD244" s="2"/>
      <c r="AE244" s="2"/>
      <c r="AF244" s="2"/>
      <c r="AG244" s="2"/>
      <c r="AH244" s="2"/>
      <c r="AI244" s="2"/>
      <c r="AJ244" s="2"/>
      <c r="AK244" s="2"/>
      <c r="AL244" s="2"/>
      <c r="AM244" s="2"/>
      <c r="AN244" s="2"/>
      <c r="AO244" s="2"/>
    </row>
    <row r="245" spans="1:41" ht="26.25" customHeight="1" x14ac:dyDescent="0.2">
      <c r="B245" s="7"/>
      <c r="C245" s="7"/>
      <c r="D245" s="7"/>
      <c r="E245" s="163"/>
      <c r="F245" s="7"/>
      <c r="G245" s="7"/>
      <c r="H245" s="7"/>
      <c r="I245" s="2"/>
      <c r="J245" s="2"/>
      <c r="K245" s="2"/>
      <c r="L245" s="2"/>
      <c r="M245" s="2"/>
      <c r="N245" s="2"/>
      <c r="O245" s="2"/>
      <c r="P245" s="2"/>
      <c r="Q245" s="2"/>
      <c r="R245" s="2"/>
      <c r="S245" s="2"/>
      <c r="T245" s="2"/>
      <c r="U245" s="2"/>
      <c r="V245" s="2"/>
      <c r="W245" s="2"/>
      <c r="X245" s="2"/>
      <c r="Y245" s="2"/>
      <c r="Z245" s="2"/>
      <c r="AA245" s="2"/>
      <c r="AB245" s="2"/>
      <c r="AC245" s="2"/>
      <c r="AD245" s="2"/>
      <c r="AE245" s="2"/>
      <c r="AF245" s="2"/>
      <c r="AG245" s="2"/>
      <c r="AH245" s="2"/>
      <c r="AI245" s="2"/>
      <c r="AJ245" s="2"/>
      <c r="AK245" s="2"/>
      <c r="AL245" s="2"/>
      <c r="AM245" s="2"/>
      <c r="AN245" s="2"/>
      <c r="AO245" s="2"/>
    </row>
    <row r="246" spans="1:41" x14ac:dyDescent="0.2">
      <c r="B246" s="7"/>
      <c r="C246" s="7"/>
      <c r="D246" s="7"/>
      <c r="E246" s="163"/>
      <c r="F246" s="7"/>
      <c r="G246" s="7"/>
      <c r="H246" s="7"/>
      <c r="I246" s="2"/>
      <c r="J246" s="2"/>
      <c r="K246" s="2"/>
      <c r="L246" s="2"/>
      <c r="M246" s="2"/>
      <c r="N246" s="2"/>
      <c r="O246" s="2"/>
      <c r="P246" s="2"/>
      <c r="Q246" s="2"/>
      <c r="R246" s="2"/>
      <c r="S246" s="2"/>
      <c r="T246" s="2"/>
      <c r="U246" s="2"/>
      <c r="V246" s="2"/>
      <c r="W246" s="2"/>
      <c r="X246" s="2"/>
      <c r="Y246" s="2"/>
      <c r="Z246" s="2"/>
      <c r="AA246" s="2"/>
      <c r="AB246" s="2"/>
      <c r="AC246" s="2"/>
      <c r="AD246" s="2"/>
      <c r="AE246" s="2"/>
      <c r="AF246" s="2"/>
      <c r="AG246" s="2"/>
      <c r="AH246" s="2"/>
      <c r="AI246" s="2"/>
      <c r="AJ246" s="2"/>
      <c r="AK246" s="2"/>
      <c r="AL246" s="2"/>
      <c r="AM246" s="2"/>
      <c r="AN246" s="2"/>
      <c r="AO246" s="2"/>
    </row>
    <row r="247" spans="1:41" ht="15" customHeight="1" x14ac:dyDescent="0.2">
      <c r="B247" s="7"/>
      <c r="C247" s="7"/>
      <c r="D247" s="7"/>
      <c r="E247" s="163"/>
      <c r="F247" s="7"/>
      <c r="G247" s="7"/>
      <c r="H247" s="7"/>
      <c r="I247" s="2"/>
      <c r="J247" s="2"/>
      <c r="K247" s="2"/>
      <c r="L247" s="2"/>
      <c r="M247" s="2"/>
      <c r="N247" s="2"/>
      <c r="O247" s="2"/>
      <c r="P247" s="2"/>
      <c r="Q247" s="2"/>
      <c r="R247" s="2"/>
      <c r="S247" s="2"/>
      <c r="T247" s="2"/>
      <c r="U247" s="2"/>
      <c r="V247" s="2"/>
      <c r="W247" s="2"/>
      <c r="X247" s="2"/>
      <c r="Y247" s="2"/>
      <c r="Z247" s="2"/>
      <c r="AA247" s="2"/>
      <c r="AB247" s="2"/>
      <c r="AC247" s="2"/>
      <c r="AD247" s="2"/>
      <c r="AE247" s="2"/>
      <c r="AF247" s="2"/>
      <c r="AG247" s="2"/>
      <c r="AH247" s="2"/>
      <c r="AI247" s="2"/>
      <c r="AJ247" s="2"/>
      <c r="AK247" s="2"/>
      <c r="AL247" s="2"/>
      <c r="AM247" s="2"/>
      <c r="AN247" s="2"/>
      <c r="AO247" s="2"/>
    </row>
    <row r="248" spans="1:41" ht="26.25" customHeight="1" x14ac:dyDescent="0.2">
      <c r="B248" s="7"/>
      <c r="C248" s="7"/>
      <c r="D248" s="7"/>
      <c r="E248" s="163"/>
      <c r="F248" s="7"/>
      <c r="G248" s="7"/>
      <c r="H248" s="7"/>
      <c r="I248" s="2"/>
      <c r="J248" s="2"/>
      <c r="K248" s="2"/>
      <c r="L248" s="2"/>
      <c r="M248" s="2"/>
      <c r="N248" s="2"/>
      <c r="O248" s="2"/>
      <c r="P248" s="2"/>
      <c r="Q248" s="2"/>
      <c r="R248" s="2"/>
      <c r="S248" s="2"/>
      <c r="T248" s="2"/>
      <c r="U248" s="2"/>
      <c r="V248" s="2"/>
      <c r="W248" s="2"/>
      <c r="X248" s="2"/>
      <c r="Y248" s="2"/>
      <c r="Z248" s="2"/>
      <c r="AA248" s="2"/>
      <c r="AB248" s="2"/>
      <c r="AC248" s="2"/>
      <c r="AD248" s="2"/>
      <c r="AE248" s="2"/>
      <c r="AF248" s="2"/>
      <c r="AG248" s="2"/>
      <c r="AH248" s="2"/>
      <c r="AI248" s="2"/>
      <c r="AJ248" s="2"/>
      <c r="AK248" s="2"/>
      <c r="AL248" s="2"/>
      <c r="AM248" s="2"/>
      <c r="AN248" s="2"/>
      <c r="AO248" s="2"/>
    </row>
    <row r="249" spans="1:41" x14ac:dyDescent="0.2">
      <c r="B249" s="7"/>
      <c r="C249" s="7"/>
      <c r="D249" s="7"/>
      <c r="E249" s="163"/>
      <c r="F249" s="7"/>
      <c r="G249" s="7"/>
      <c r="H249" s="7"/>
      <c r="I249" s="2"/>
      <c r="J249" s="2"/>
      <c r="K249" s="2"/>
      <c r="L249" s="2"/>
      <c r="M249" s="2"/>
      <c r="N249" s="2"/>
      <c r="O249" s="2"/>
      <c r="P249" s="2"/>
      <c r="Q249" s="2"/>
      <c r="R249" s="2"/>
      <c r="S249" s="2"/>
      <c r="T249" s="2"/>
      <c r="U249" s="2"/>
      <c r="V249" s="2"/>
      <c r="W249" s="2"/>
      <c r="X249" s="2"/>
      <c r="Y249" s="2"/>
      <c r="Z249" s="2"/>
      <c r="AA249" s="2"/>
      <c r="AB249" s="2"/>
      <c r="AC249" s="2"/>
      <c r="AD249" s="2"/>
      <c r="AE249" s="2"/>
      <c r="AF249" s="2"/>
      <c r="AG249" s="2"/>
      <c r="AH249" s="2"/>
      <c r="AI249" s="2"/>
      <c r="AJ249" s="2"/>
      <c r="AK249" s="2"/>
      <c r="AL249" s="2"/>
      <c r="AM249" s="2"/>
      <c r="AN249" s="2"/>
      <c r="AO249" s="2"/>
    </row>
    <row r="250" spans="1:41" ht="12" customHeight="1" x14ac:dyDescent="0.2">
      <c r="B250" s="7"/>
      <c r="C250" s="7"/>
      <c r="D250" s="7"/>
      <c r="E250" s="163"/>
      <c r="F250" s="7"/>
      <c r="G250" s="7"/>
      <c r="H250" s="7"/>
      <c r="I250" s="2"/>
      <c r="J250" s="2"/>
      <c r="K250" s="2"/>
      <c r="L250" s="2"/>
      <c r="M250" s="2"/>
      <c r="N250" s="2"/>
      <c r="O250" s="2"/>
      <c r="P250" s="2"/>
      <c r="Q250" s="2"/>
      <c r="R250" s="2"/>
      <c r="S250" s="2"/>
      <c r="T250" s="2"/>
      <c r="U250" s="2"/>
      <c r="V250" s="2"/>
      <c r="W250" s="2"/>
      <c r="X250" s="2"/>
      <c r="Y250" s="2"/>
      <c r="Z250" s="2"/>
      <c r="AA250" s="2"/>
      <c r="AB250" s="2"/>
      <c r="AC250" s="2"/>
      <c r="AD250" s="2"/>
      <c r="AE250" s="2"/>
      <c r="AF250" s="2"/>
      <c r="AG250" s="2"/>
      <c r="AH250" s="2"/>
      <c r="AI250" s="2"/>
      <c r="AJ250" s="2"/>
      <c r="AK250" s="2"/>
      <c r="AL250" s="2"/>
      <c r="AM250" s="2"/>
      <c r="AN250" s="2"/>
      <c r="AO250" s="2"/>
    </row>
    <row r="251" spans="1:41" ht="56.25" customHeight="1" x14ac:dyDescent="0.2">
      <c r="B251" s="7"/>
      <c r="C251" s="7"/>
      <c r="D251" s="7"/>
      <c r="E251" s="163"/>
      <c r="F251" s="7"/>
      <c r="G251" s="7"/>
      <c r="H251" s="7"/>
      <c r="I251" s="2"/>
      <c r="J251" s="2"/>
      <c r="K251" s="2"/>
      <c r="L251" s="2"/>
      <c r="M251" s="2"/>
      <c r="N251" s="2"/>
      <c r="O251" s="2"/>
      <c r="P251" s="2"/>
      <c r="Q251" s="2"/>
      <c r="R251" s="2"/>
      <c r="S251" s="2"/>
      <c r="T251" s="2"/>
      <c r="U251" s="2"/>
      <c r="V251" s="2"/>
      <c r="W251" s="2"/>
      <c r="X251" s="2"/>
      <c r="Y251" s="2"/>
      <c r="Z251" s="2"/>
      <c r="AA251" s="2"/>
      <c r="AB251" s="2"/>
      <c r="AC251" s="2"/>
      <c r="AD251" s="2"/>
      <c r="AE251" s="2"/>
      <c r="AF251" s="2"/>
      <c r="AG251" s="2"/>
      <c r="AH251" s="2"/>
      <c r="AI251" s="2"/>
      <c r="AJ251" s="2"/>
      <c r="AK251" s="2"/>
      <c r="AL251" s="2"/>
      <c r="AM251" s="2"/>
      <c r="AN251" s="2"/>
      <c r="AO251" s="2"/>
    </row>
    <row r="252" spans="1:41" x14ac:dyDescent="0.2">
      <c r="B252" s="7"/>
      <c r="C252" s="7"/>
      <c r="D252" s="7"/>
      <c r="E252" s="163"/>
      <c r="F252" s="7"/>
      <c r="G252" s="7"/>
      <c r="H252" s="7"/>
      <c r="I252" s="2"/>
      <c r="J252" s="2"/>
      <c r="K252" s="2"/>
      <c r="L252" s="2"/>
      <c r="M252" s="2"/>
      <c r="N252" s="2"/>
      <c r="O252" s="2"/>
      <c r="P252" s="2"/>
      <c r="Q252" s="2"/>
      <c r="R252" s="2"/>
      <c r="S252" s="2"/>
      <c r="T252" s="2"/>
      <c r="U252" s="2"/>
      <c r="V252" s="2"/>
      <c r="W252" s="2"/>
      <c r="X252" s="2"/>
      <c r="Y252" s="2"/>
      <c r="Z252" s="2"/>
      <c r="AA252" s="2"/>
      <c r="AB252" s="2"/>
      <c r="AC252" s="2"/>
      <c r="AD252" s="2"/>
      <c r="AE252" s="2"/>
      <c r="AF252" s="2"/>
      <c r="AG252" s="2"/>
      <c r="AH252" s="2"/>
      <c r="AI252" s="2"/>
      <c r="AJ252" s="2"/>
      <c r="AK252" s="2"/>
      <c r="AL252" s="2"/>
      <c r="AM252" s="2"/>
      <c r="AN252" s="2"/>
      <c r="AO252" s="2"/>
    </row>
    <row r="253" spans="1:41" s="51" customFormat="1" ht="51.75" customHeight="1" x14ac:dyDescent="0.2">
      <c r="A253" s="2"/>
      <c r="B253" s="7"/>
      <c r="C253" s="7"/>
      <c r="D253" s="7"/>
      <c r="E253" s="163"/>
      <c r="F253" s="7"/>
      <c r="G253" s="7"/>
      <c r="H253" s="7"/>
      <c r="I253" s="2"/>
      <c r="J253" s="2"/>
      <c r="K253" s="2"/>
      <c r="L253" s="2"/>
      <c r="M253" s="2"/>
      <c r="N253" s="2"/>
      <c r="O253" s="2"/>
      <c r="P253" s="2"/>
      <c r="Q253" s="2"/>
      <c r="R253" s="2"/>
      <c r="S253" s="2"/>
      <c r="T253" s="2"/>
      <c r="U253" s="2"/>
      <c r="V253" s="2"/>
      <c r="W253" s="2"/>
      <c r="X253" s="2"/>
      <c r="Y253" s="2"/>
      <c r="Z253" s="2"/>
      <c r="AA253" s="2"/>
      <c r="AB253" s="2"/>
      <c r="AC253" s="2"/>
      <c r="AD253" s="2"/>
      <c r="AE253" s="2"/>
      <c r="AF253" s="2"/>
      <c r="AG253" s="2"/>
      <c r="AH253" s="2"/>
    </row>
    <row r="254" spans="1:41" ht="24.75" customHeight="1" x14ac:dyDescent="0.2">
      <c r="A254" s="51"/>
      <c r="B254" s="7"/>
      <c r="C254" s="7"/>
      <c r="D254" s="7"/>
      <c r="E254" s="163"/>
      <c r="F254" s="7"/>
      <c r="G254" s="7"/>
      <c r="H254" s="7"/>
      <c r="I254" s="2"/>
      <c r="J254" s="2"/>
      <c r="K254" s="2"/>
      <c r="L254" s="2"/>
      <c r="M254" s="2"/>
      <c r="N254" s="2"/>
      <c r="O254" s="2"/>
      <c r="P254" s="2"/>
      <c r="Q254" s="2"/>
      <c r="R254" s="2"/>
      <c r="S254" s="2"/>
      <c r="T254" s="2"/>
      <c r="U254" s="2"/>
      <c r="V254" s="2"/>
      <c r="W254" s="2"/>
      <c r="X254" s="2"/>
      <c r="Y254" s="2"/>
      <c r="Z254" s="2"/>
      <c r="AA254" s="2"/>
      <c r="AB254" s="2"/>
      <c r="AC254" s="2"/>
      <c r="AD254" s="2"/>
      <c r="AE254" s="2"/>
      <c r="AF254" s="2"/>
      <c r="AG254" s="2"/>
      <c r="AH254" s="2"/>
      <c r="AI254" s="2"/>
      <c r="AJ254" s="2"/>
      <c r="AK254" s="2"/>
      <c r="AL254" s="2"/>
      <c r="AM254" s="2"/>
      <c r="AN254" s="2"/>
      <c r="AO254" s="2"/>
    </row>
    <row r="255" spans="1:41" ht="26.25" customHeight="1" x14ac:dyDescent="0.2">
      <c r="B255" s="7"/>
      <c r="C255" s="7"/>
      <c r="D255" s="7"/>
      <c r="E255" s="163"/>
      <c r="F255" s="7"/>
      <c r="G255" s="7"/>
      <c r="H255" s="7"/>
      <c r="I255" s="2"/>
      <c r="J255" s="2"/>
      <c r="K255" s="2"/>
      <c r="L255" s="2"/>
      <c r="M255" s="2"/>
      <c r="N255" s="2"/>
      <c r="O255" s="2"/>
      <c r="P255" s="2"/>
      <c r="Q255" s="2"/>
      <c r="R255" s="2"/>
      <c r="S255" s="2"/>
      <c r="T255" s="2"/>
      <c r="U255" s="2"/>
      <c r="V255" s="2"/>
      <c r="W255" s="2"/>
      <c r="X255" s="2"/>
      <c r="Y255" s="2"/>
      <c r="Z255" s="2"/>
      <c r="AA255" s="2"/>
      <c r="AB255" s="2"/>
      <c r="AC255" s="2"/>
      <c r="AD255" s="2"/>
      <c r="AE255" s="2"/>
      <c r="AF255" s="2"/>
      <c r="AG255" s="2"/>
      <c r="AH255" s="2"/>
      <c r="AI255" s="2"/>
      <c r="AJ255" s="2"/>
      <c r="AK255" s="2"/>
      <c r="AL255" s="2"/>
      <c r="AM255" s="2"/>
      <c r="AN255" s="2"/>
      <c r="AO255" s="2"/>
    </row>
    <row r="256" spans="1:41" ht="21.75" customHeight="1" x14ac:dyDescent="0.2">
      <c r="B256" s="7"/>
      <c r="C256" s="7"/>
      <c r="D256" s="7"/>
      <c r="E256" s="163"/>
      <c r="F256" s="7"/>
      <c r="G256" s="7"/>
      <c r="H256" s="7"/>
      <c r="I256" s="2"/>
      <c r="J256" s="2"/>
      <c r="K256" s="2"/>
      <c r="L256" s="2"/>
      <c r="M256" s="2"/>
      <c r="N256" s="2"/>
      <c r="O256" s="2"/>
      <c r="P256" s="2"/>
      <c r="Q256" s="2"/>
      <c r="R256" s="2"/>
      <c r="S256" s="2"/>
      <c r="T256" s="2"/>
      <c r="U256" s="2"/>
      <c r="V256" s="2"/>
      <c r="W256" s="2"/>
      <c r="X256" s="2"/>
      <c r="Y256" s="2"/>
      <c r="Z256" s="2"/>
      <c r="AA256" s="2"/>
      <c r="AB256" s="2"/>
      <c r="AC256" s="2"/>
      <c r="AD256" s="2"/>
      <c r="AE256" s="2"/>
      <c r="AF256" s="2"/>
      <c r="AG256" s="2"/>
      <c r="AH256" s="2"/>
      <c r="AI256" s="2"/>
      <c r="AJ256" s="2"/>
      <c r="AK256" s="2"/>
      <c r="AL256" s="2"/>
      <c r="AM256" s="2"/>
      <c r="AN256" s="2"/>
      <c r="AO256" s="2"/>
    </row>
    <row r="257" spans="2:41" ht="20.25" customHeight="1" x14ac:dyDescent="0.2">
      <c r="B257" s="7"/>
      <c r="C257" s="7"/>
      <c r="D257" s="7"/>
      <c r="E257" s="163"/>
      <c r="F257" s="7"/>
      <c r="G257" s="7"/>
      <c r="H257" s="7"/>
      <c r="I257" s="2"/>
      <c r="J257" s="2"/>
      <c r="K257" s="2"/>
      <c r="L257" s="2"/>
      <c r="M257" s="2"/>
      <c r="N257" s="2"/>
      <c r="O257" s="2"/>
      <c r="P257" s="2"/>
      <c r="Q257" s="2"/>
      <c r="R257" s="2"/>
      <c r="S257" s="2"/>
      <c r="T257" s="2"/>
      <c r="U257" s="2"/>
      <c r="V257" s="2"/>
      <c r="W257" s="2"/>
      <c r="X257" s="2"/>
      <c r="Y257" s="2"/>
      <c r="Z257" s="2"/>
      <c r="AA257" s="2"/>
      <c r="AB257" s="2"/>
      <c r="AC257" s="2"/>
      <c r="AD257" s="2"/>
      <c r="AE257" s="2"/>
      <c r="AF257" s="2"/>
      <c r="AG257" s="2"/>
      <c r="AH257" s="2"/>
      <c r="AI257" s="2"/>
      <c r="AJ257" s="2"/>
      <c r="AK257" s="2"/>
      <c r="AL257" s="2"/>
      <c r="AM257" s="2"/>
      <c r="AN257" s="2"/>
      <c r="AO257" s="2"/>
    </row>
    <row r="258" spans="2:41" ht="24" customHeight="1" x14ac:dyDescent="0.2">
      <c r="B258" s="7"/>
      <c r="C258" s="7"/>
      <c r="D258" s="7"/>
      <c r="E258" s="163"/>
      <c r="F258" s="7"/>
      <c r="G258" s="7"/>
      <c r="H258" s="7"/>
      <c r="I258" s="2"/>
      <c r="J258" s="2"/>
      <c r="K258" s="2"/>
      <c r="L258" s="2"/>
      <c r="M258" s="2"/>
      <c r="N258" s="2"/>
      <c r="O258" s="2"/>
      <c r="P258" s="2"/>
      <c r="Q258" s="2"/>
      <c r="R258" s="2"/>
      <c r="S258" s="2"/>
      <c r="T258" s="2"/>
      <c r="U258" s="2"/>
      <c r="V258" s="2"/>
      <c r="W258" s="2"/>
      <c r="X258" s="2"/>
      <c r="Y258" s="2"/>
      <c r="Z258" s="2"/>
      <c r="AA258" s="2"/>
      <c r="AB258" s="2"/>
      <c r="AC258" s="2"/>
      <c r="AD258" s="2"/>
      <c r="AE258" s="2"/>
      <c r="AF258" s="2"/>
      <c r="AG258" s="2"/>
      <c r="AH258" s="2"/>
      <c r="AI258" s="2"/>
      <c r="AJ258" s="2"/>
      <c r="AK258" s="2"/>
      <c r="AL258" s="2"/>
      <c r="AM258" s="2"/>
      <c r="AN258" s="2"/>
      <c r="AO258" s="2"/>
    </row>
    <row r="259" spans="2:41" ht="12.75" customHeight="1" x14ac:dyDescent="0.2">
      <c r="B259" s="7"/>
      <c r="C259" s="7"/>
      <c r="D259" s="7"/>
      <c r="E259" s="163"/>
      <c r="F259" s="7"/>
      <c r="G259" s="7"/>
      <c r="H259" s="7"/>
      <c r="I259" s="2"/>
      <c r="J259" s="2"/>
      <c r="K259" s="2"/>
      <c r="L259" s="2"/>
      <c r="M259" s="2"/>
      <c r="N259" s="2"/>
      <c r="O259" s="2"/>
      <c r="P259" s="2"/>
      <c r="Q259" s="2"/>
      <c r="R259" s="2"/>
      <c r="S259" s="2"/>
      <c r="T259" s="2"/>
      <c r="U259" s="2"/>
      <c r="V259" s="2"/>
      <c r="W259" s="2"/>
      <c r="X259" s="2"/>
      <c r="Y259" s="2"/>
      <c r="Z259" s="2"/>
      <c r="AA259" s="2"/>
      <c r="AB259" s="2"/>
      <c r="AC259" s="2"/>
      <c r="AD259" s="2"/>
      <c r="AE259" s="2"/>
      <c r="AF259" s="2"/>
      <c r="AG259" s="2"/>
      <c r="AH259" s="2"/>
      <c r="AI259" s="2"/>
      <c r="AJ259" s="2"/>
      <c r="AK259" s="2"/>
      <c r="AL259" s="2"/>
      <c r="AM259" s="2"/>
      <c r="AN259" s="2"/>
      <c r="AO259" s="2"/>
    </row>
    <row r="260" spans="2:41" ht="12.75" customHeight="1" x14ac:dyDescent="0.2">
      <c r="B260" s="7"/>
      <c r="C260" s="7"/>
      <c r="D260" s="7"/>
      <c r="E260" s="163"/>
      <c r="F260" s="7"/>
      <c r="G260" s="7"/>
      <c r="H260" s="7"/>
      <c r="I260" s="2"/>
      <c r="J260" s="2"/>
      <c r="K260" s="2"/>
      <c r="L260" s="2"/>
      <c r="M260" s="2"/>
      <c r="N260" s="2"/>
      <c r="O260" s="2"/>
      <c r="P260" s="2"/>
      <c r="Q260" s="2"/>
      <c r="R260" s="2"/>
      <c r="S260" s="2"/>
      <c r="T260" s="2"/>
      <c r="U260" s="2"/>
      <c r="V260" s="2"/>
      <c r="W260" s="2"/>
      <c r="X260" s="2"/>
      <c r="Y260" s="2"/>
      <c r="Z260" s="2"/>
      <c r="AA260" s="2"/>
      <c r="AB260" s="2"/>
      <c r="AC260" s="2"/>
      <c r="AD260" s="2"/>
      <c r="AE260" s="2"/>
      <c r="AF260" s="2"/>
      <c r="AG260" s="2"/>
      <c r="AH260" s="2"/>
      <c r="AI260" s="2"/>
      <c r="AJ260" s="2"/>
      <c r="AK260" s="2"/>
      <c r="AL260" s="2"/>
      <c r="AM260" s="2"/>
      <c r="AN260" s="2"/>
      <c r="AO260" s="2"/>
    </row>
    <row r="261" spans="2:41" ht="51" customHeight="1" x14ac:dyDescent="0.2">
      <c r="B261" s="7"/>
      <c r="C261" s="7"/>
      <c r="D261" s="7"/>
      <c r="E261" s="163"/>
      <c r="F261" s="7"/>
      <c r="G261" s="7"/>
      <c r="H261" s="7"/>
      <c r="I261" s="2"/>
      <c r="J261" s="2"/>
      <c r="K261" s="2"/>
      <c r="L261" s="2"/>
      <c r="M261" s="2"/>
      <c r="N261" s="2"/>
      <c r="O261" s="2"/>
      <c r="P261" s="2"/>
      <c r="Q261" s="2"/>
      <c r="R261" s="2"/>
      <c r="S261" s="2"/>
      <c r="T261" s="2"/>
      <c r="U261" s="2"/>
      <c r="V261" s="2"/>
      <c r="W261" s="2"/>
      <c r="X261" s="2"/>
      <c r="Y261" s="2"/>
      <c r="Z261" s="2"/>
      <c r="AA261" s="2"/>
      <c r="AB261" s="2"/>
      <c r="AC261" s="2"/>
      <c r="AD261" s="2"/>
      <c r="AE261" s="2"/>
      <c r="AF261" s="2"/>
      <c r="AG261" s="2"/>
      <c r="AH261" s="2"/>
      <c r="AI261" s="2"/>
      <c r="AJ261" s="2"/>
      <c r="AK261" s="2"/>
      <c r="AL261" s="2"/>
      <c r="AM261" s="2"/>
      <c r="AN261" s="2"/>
      <c r="AO261" s="2"/>
    </row>
    <row r="262" spans="2:41" x14ac:dyDescent="0.2">
      <c r="B262" s="7"/>
      <c r="C262" s="7"/>
      <c r="D262" s="7"/>
      <c r="E262" s="163"/>
      <c r="F262" s="7"/>
      <c r="G262" s="7"/>
      <c r="H262" s="7"/>
      <c r="I262" s="2"/>
      <c r="J262" s="2"/>
      <c r="K262" s="2"/>
      <c r="L262" s="2"/>
      <c r="M262" s="2"/>
      <c r="N262" s="2"/>
      <c r="O262" s="2"/>
      <c r="P262" s="2"/>
      <c r="Q262" s="2"/>
      <c r="R262" s="2"/>
      <c r="S262" s="2"/>
      <c r="T262" s="2"/>
      <c r="U262" s="2"/>
      <c r="V262" s="2"/>
      <c r="W262" s="2"/>
      <c r="X262" s="2"/>
      <c r="Y262" s="2"/>
      <c r="Z262" s="2"/>
      <c r="AA262" s="2"/>
      <c r="AB262" s="2"/>
      <c r="AC262" s="2"/>
      <c r="AD262" s="2"/>
      <c r="AE262" s="2"/>
      <c r="AF262" s="2"/>
      <c r="AG262" s="2"/>
      <c r="AH262" s="2"/>
      <c r="AI262" s="2"/>
      <c r="AJ262" s="2"/>
      <c r="AK262" s="2"/>
      <c r="AL262" s="2"/>
      <c r="AM262" s="2"/>
      <c r="AN262" s="2"/>
      <c r="AO262" s="2"/>
    </row>
    <row r="263" spans="2:41" x14ac:dyDescent="0.2">
      <c r="B263" s="7"/>
      <c r="C263" s="7"/>
      <c r="D263" s="7"/>
      <c r="E263" s="163"/>
      <c r="F263" s="7"/>
      <c r="G263" s="7"/>
      <c r="H263" s="7"/>
      <c r="I263" s="2"/>
      <c r="J263" s="2"/>
      <c r="K263" s="2"/>
      <c r="L263" s="2"/>
      <c r="M263" s="2"/>
      <c r="N263" s="2"/>
      <c r="O263" s="2"/>
      <c r="P263" s="2"/>
      <c r="Q263" s="2"/>
      <c r="R263" s="2"/>
      <c r="S263" s="2"/>
      <c r="T263" s="2"/>
      <c r="U263" s="2"/>
      <c r="V263" s="2"/>
      <c r="W263" s="2"/>
      <c r="X263" s="2"/>
      <c r="Y263" s="2"/>
      <c r="Z263" s="2"/>
      <c r="AA263" s="2"/>
      <c r="AB263" s="2"/>
      <c r="AC263" s="2"/>
      <c r="AD263" s="2"/>
      <c r="AE263" s="2"/>
      <c r="AF263" s="2"/>
      <c r="AG263" s="2"/>
      <c r="AH263" s="2"/>
      <c r="AI263" s="2"/>
      <c r="AJ263" s="2"/>
      <c r="AK263" s="2"/>
      <c r="AL263" s="2"/>
      <c r="AM263" s="2"/>
      <c r="AN263" s="2"/>
      <c r="AO263" s="2"/>
    </row>
    <row r="264" spans="2:41" ht="26.65" customHeight="1" x14ac:dyDescent="0.2">
      <c r="B264" s="51"/>
      <c r="C264" s="51"/>
      <c r="D264" s="51"/>
      <c r="E264" s="165"/>
      <c r="F264" s="51"/>
      <c r="G264" s="51"/>
      <c r="H264" s="51"/>
      <c r="I264" s="51"/>
      <c r="J264" s="51"/>
      <c r="K264" s="51"/>
      <c r="L264" s="51"/>
      <c r="M264" s="51"/>
      <c r="N264" s="51"/>
      <c r="O264" s="51"/>
      <c r="P264" s="51"/>
      <c r="Q264" s="51"/>
      <c r="R264" s="51"/>
      <c r="S264" s="51"/>
      <c r="T264" s="51"/>
      <c r="U264" s="51"/>
      <c r="V264" s="51"/>
      <c r="W264" s="51"/>
      <c r="X264" s="51"/>
      <c r="Y264" s="51"/>
      <c r="Z264" s="51"/>
      <c r="AA264" s="51"/>
      <c r="AB264" s="51"/>
      <c r="AC264" s="51"/>
      <c r="AD264" s="51"/>
      <c r="AE264" s="51"/>
      <c r="AF264" s="51"/>
      <c r="AG264" s="51"/>
      <c r="AH264" s="51"/>
      <c r="AI264" s="2"/>
      <c r="AJ264" s="2"/>
      <c r="AK264" s="2"/>
      <c r="AL264" s="2"/>
      <c r="AM264" s="2"/>
      <c r="AN264" s="2"/>
      <c r="AO264" s="2"/>
    </row>
    <row r="265" spans="2:41" ht="26.25" customHeight="1" x14ac:dyDescent="0.2">
      <c r="B265" s="7"/>
      <c r="C265" s="7"/>
      <c r="D265" s="7"/>
      <c r="E265" s="163"/>
      <c r="F265" s="7"/>
      <c r="G265" s="7"/>
      <c r="H265" s="7"/>
      <c r="I265" s="2"/>
      <c r="J265" s="2"/>
      <c r="K265" s="2"/>
      <c r="L265" s="2"/>
      <c r="M265" s="2"/>
      <c r="N265" s="2"/>
      <c r="O265" s="2"/>
      <c r="P265" s="2"/>
      <c r="Q265" s="2"/>
      <c r="R265" s="2"/>
      <c r="S265" s="2"/>
      <c r="T265" s="2"/>
      <c r="U265" s="2"/>
      <c r="V265" s="2"/>
      <c r="W265" s="2"/>
      <c r="X265" s="2"/>
      <c r="Y265" s="2"/>
      <c r="Z265" s="2"/>
      <c r="AA265" s="2"/>
      <c r="AB265" s="2"/>
      <c r="AC265" s="2"/>
      <c r="AD265" s="2"/>
      <c r="AE265" s="2"/>
      <c r="AF265" s="2"/>
      <c r="AG265" s="2"/>
      <c r="AH265" s="2"/>
      <c r="AI265" s="2"/>
      <c r="AJ265" s="2"/>
      <c r="AK265" s="2"/>
      <c r="AL265" s="2"/>
      <c r="AM265" s="2"/>
      <c r="AN265" s="2"/>
      <c r="AO265" s="2"/>
    </row>
    <row r="266" spans="2:41" x14ac:dyDescent="0.2">
      <c r="B266" s="7"/>
      <c r="C266" s="7"/>
      <c r="D266" s="7"/>
      <c r="E266" s="163"/>
      <c r="F266" s="7"/>
      <c r="G266" s="7"/>
      <c r="H266" s="7"/>
      <c r="I266" s="2"/>
      <c r="J266" s="2"/>
      <c r="K266" s="2"/>
      <c r="L266" s="2"/>
      <c r="M266" s="2"/>
      <c r="N266" s="2"/>
      <c r="O266" s="2"/>
      <c r="P266" s="2"/>
      <c r="Q266" s="2"/>
      <c r="R266" s="2"/>
      <c r="S266" s="2"/>
      <c r="T266" s="2"/>
      <c r="U266" s="2"/>
      <c r="V266" s="2"/>
      <c r="W266" s="2"/>
      <c r="X266" s="2"/>
      <c r="Y266" s="2"/>
      <c r="Z266" s="2"/>
      <c r="AA266" s="2"/>
      <c r="AB266" s="2"/>
      <c r="AC266" s="2"/>
      <c r="AD266" s="2"/>
      <c r="AE266" s="2"/>
      <c r="AF266" s="2"/>
      <c r="AG266" s="2"/>
      <c r="AH266" s="2"/>
      <c r="AI266" s="2"/>
      <c r="AJ266" s="2"/>
      <c r="AK266" s="2"/>
      <c r="AL266" s="2"/>
      <c r="AM266" s="2"/>
      <c r="AN266" s="2"/>
      <c r="AO266" s="2"/>
    </row>
    <row r="267" spans="2:41" x14ac:dyDescent="0.2">
      <c r="B267" s="7"/>
      <c r="C267" s="7"/>
      <c r="D267" s="7"/>
      <c r="E267" s="163"/>
      <c r="F267" s="7"/>
      <c r="G267" s="7"/>
      <c r="H267" s="7"/>
      <c r="I267" s="2"/>
      <c r="J267" s="2"/>
      <c r="K267" s="2"/>
      <c r="L267" s="2"/>
      <c r="M267" s="2"/>
      <c r="N267" s="2"/>
      <c r="O267" s="2"/>
      <c r="P267" s="2"/>
      <c r="Q267" s="2"/>
      <c r="R267" s="2"/>
      <c r="S267" s="2"/>
      <c r="T267" s="2"/>
      <c r="U267" s="2"/>
      <c r="V267" s="2"/>
      <c r="W267" s="2"/>
      <c r="X267" s="2"/>
      <c r="Y267" s="2"/>
      <c r="Z267" s="2"/>
      <c r="AA267" s="2"/>
      <c r="AB267" s="2"/>
      <c r="AC267" s="2"/>
      <c r="AD267" s="2"/>
      <c r="AE267" s="2"/>
      <c r="AF267" s="2"/>
      <c r="AG267" s="2"/>
      <c r="AH267" s="2"/>
      <c r="AI267" s="2"/>
      <c r="AJ267" s="2"/>
      <c r="AK267" s="2"/>
      <c r="AL267" s="2"/>
      <c r="AM267" s="2"/>
      <c r="AN267" s="2"/>
      <c r="AO267" s="2"/>
    </row>
    <row r="268" spans="2:41" ht="22.5" customHeight="1" x14ac:dyDescent="0.2">
      <c r="B268" s="7"/>
      <c r="C268" s="7"/>
      <c r="D268" s="7"/>
      <c r="E268" s="163"/>
      <c r="F268" s="7"/>
      <c r="G268" s="7"/>
      <c r="H268" s="7"/>
      <c r="I268" s="2"/>
      <c r="J268" s="2"/>
      <c r="K268" s="2"/>
      <c r="L268" s="2"/>
      <c r="M268" s="2"/>
      <c r="N268" s="2"/>
      <c r="O268" s="2"/>
      <c r="P268" s="2"/>
      <c r="Q268" s="2"/>
      <c r="R268" s="2"/>
      <c r="S268" s="2"/>
      <c r="T268" s="2"/>
      <c r="U268" s="2"/>
      <c r="V268" s="2"/>
      <c r="W268" s="2"/>
      <c r="X268" s="2"/>
      <c r="Y268" s="2"/>
      <c r="Z268" s="2"/>
      <c r="AA268" s="2"/>
      <c r="AB268" s="2"/>
      <c r="AC268" s="2"/>
      <c r="AD268" s="2"/>
      <c r="AE268" s="2"/>
      <c r="AF268" s="2"/>
      <c r="AG268" s="2"/>
      <c r="AH268" s="2"/>
      <c r="AI268" s="2"/>
      <c r="AJ268" s="2"/>
      <c r="AK268" s="2"/>
      <c r="AL268" s="2"/>
      <c r="AM268" s="2"/>
      <c r="AN268" s="2"/>
      <c r="AO268" s="2"/>
    </row>
    <row r="269" spans="2:41" ht="48.75" customHeight="1" x14ac:dyDescent="0.2">
      <c r="B269" s="7"/>
      <c r="C269" s="7"/>
      <c r="D269" s="7"/>
      <c r="E269" s="163"/>
      <c r="F269" s="7"/>
      <c r="G269" s="7"/>
      <c r="H269" s="7"/>
      <c r="I269" s="2"/>
      <c r="J269" s="2"/>
      <c r="K269" s="2"/>
      <c r="L269" s="2"/>
      <c r="M269" s="2"/>
      <c r="N269" s="2"/>
      <c r="O269" s="2"/>
      <c r="P269" s="2"/>
      <c r="Q269" s="2"/>
      <c r="R269" s="2"/>
      <c r="S269" s="2"/>
      <c r="T269" s="2"/>
      <c r="U269" s="2"/>
      <c r="V269" s="2"/>
      <c r="W269" s="2"/>
      <c r="X269" s="2"/>
      <c r="Y269" s="2"/>
      <c r="Z269" s="2"/>
      <c r="AA269" s="2"/>
      <c r="AB269" s="2"/>
      <c r="AC269" s="2"/>
      <c r="AD269" s="2"/>
      <c r="AE269" s="2"/>
      <c r="AF269" s="2"/>
      <c r="AG269" s="2"/>
      <c r="AH269" s="2"/>
      <c r="AI269" s="2"/>
      <c r="AJ269" s="2"/>
      <c r="AK269" s="2"/>
      <c r="AL269" s="2"/>
      <c r="AM269" s="2"/>
      <c r="AN269" s="2"/>
      <c r="AO269" s="2"/>
    </row>
    <row r="270" spans="2:41" x14ac:dyDescent="0.2">
      <c r="B270" s="7"/>
      <c r="C270" s="7"/>
      <c r="D270" s="7"/>
      <c r="E270" s="163"/>
      <c r="F270" s="7"/>
      <c r="G270" s="7"/>
      <c r="H270" s="7"/>
      <c r="I270" s="2"/>
      <c r="J270" s="2"/>
      <c r="K270" s="2"/>
      <c r="L270" s="2"/>
      <c r="M270" s="2"/>
      <c r="N270" s="2"/>
      <c r="O270" s="2"/>
      <c r="P270" s="2"/>
      <c r="Q270" s="2"/>
      <c r="R270" s="2"/>
      <c r="S270" s="2"/>
      <c r="T270" s="2"/>
      <c r="U270" s="2"/>
      <c r="V270" s="2"/>
      <c r="W270" s="2"/>
      <c r="X270" s="2"/>
      <c r="Y270" s="2"/>
      <c r="Z270" s="2"/>
      <c r="AA270" s="2"/>
      <c r="AB270" s="2"/>
      <c r="AC270" s="2"/>
      <c r="AD270" s="2"/>
      <c r="AE270" s="2"/>
      <c r="AF270" s="2"/>
      <c r="AG270" s="2"/>
      <c r="AH270" s="2"/>
      <c r="AI270" s="2"/>
      <c r="AJ270" s="2"/>
      <c r="AK270" s="2"/>
      <c r="AL270" s="2"/>
      <c r="AM270" s="2"/>
      <c r="AN270" s="2"/>
      <c r="AO270" s="2"/>
    </row>
    <row r="271" spans="2:41" ht="48" customHeight="1" x14ac:dyDescent="0.2">
      <c r="B271" s="7"/>
      <c r="C271" s="7"/>
      <c r="D271" s="7"/>
      <c r="E271" s="163"/>
      <c r="F271" s="7"/>
      <c r="G271" s="7"/>
      <c r="H271" s="7"/>
      <c r="I271" s="2"/>
      <c r="J271" s="2"/>
      <c r="K271" s="2"/>
      <c r="L271" s="2"/>
      <c r="M271" s="2"/>
      <c r="N271" s="2"/>
      <c r="O271" s="2"/>
      <c r="P271" s="2"/>
      <c r="Q271" s="2"/>
      <c r="R271" s="2"/>
      <c r="S271" s="2"/>
      <c r="T271" s="2"/>
      <c r="U271" s="2"/>
      <c r="V271" s="2"/>
      <c r="W271" s="2"/>
      <c r="X271" s="2"/>
      <c r="Y271" s="2"/>
      <c r="Z271" s="2"/>
      <c r="AA271" s="2"/>
      <c r="AB271" s="2"/>
      <c r="AC271" s="2"/>
      <c r="AD271" s="2"/>
      <c r="AE271" s="2"/>
      <c r="AF271" s="2"/>
      <c r="AG271" s="2"/>
      <c r="AH271" s="2"/>
      <c r="AI271" s="2"/>
      <c r="AJ271" s="2"/>
      <c r="AK271" s="2"/>
      <c r="AL271" s="2"/>
      <c r="AM271" s="2"/>
      <c r="AN271" s="2"/>
      <c r="AO271" s="2"/>
    </row>
    <row r="272" spans="2:41" x14ac:dyDescent="0.2">
      <c r="B272" s="7"/>
      <c r="C272" s="7"/>
      <c r="D272" s="7"/>
      <c r="E272" s="163"/>
      <c r="F272" s="7"/>
      <c r="G272" s="7"/>
      <c r="H272" s="7"/>
      <c r="I272" s="2"/>
      <c r="J272" s="2"/>
      <c r="K272" s="2"/>
      <c r="L272" s="2"/>
      <c r="M272" s="2"/>
      <c r="N272" s="2"/>
      <c r="O272" s="2"/>
      <c r="P272" s="2"/>
      <c r="Q272" s="2"/>
      <c r="R272" s="2"/>
      <c r="S272" s="2"/>
      <c r="T272" s="2"/>
      <c r="U272" s="2"/>
      <c r="V272" s="2"/>
      <c r="W272" s="2"/>
      <c r="X272" s="2"/>
      <c r="Y272" s="2"/>
      <c r="Z272" s="2"/>
      <c r="AA272" s="2"/>
      <c r="AB272" s="2"/>
      <c r="AC272" s="2"/>
      <c r="AD272" s="2"/>
      <c r="AE272" s="2"/>
      <c r="AF272" s="2"/>
      <c r="AG272" s="2"/>
      <c r="AH272" s="2"/>
      <c r="AI272" s="2"/>
      <c r="AJ272" s="2"/>
      <c r="AK272" s="2"/>
      <c r="AL272" s="2"/>
      <c r="AM272" s="2"/>
      <c r="AN272" s="2"/>
      <c r="AO272" s="2"/>
    </row>
    <row r="273" spans="1:41" x14ac:dyDescent="0.2">
      <c r="B273" s="7"/>
      <c r="C273" s="7"/>
      <c r="D273" s="7"/>
      <c r="E273" s="163"/>
      <c r="F273" s="7"/>
      <c r="G273" s="7"/>
      <c r="H273" s="7"/>
      <c r="I273" s="2"/>
      <c r="J273" s="2"/>
      <c r="K273" s="2"/>
      <c r="L273" s="2"/>
      <c r="M273" s="2"/>
      <c r="N273" s="2"/>
      <c r="O273" s="2"/>
      <c r="P273" s="2"/>
      <c r="Q273" s="2"/>
      <c r="R273" s="2"/>
      <c r="S273" s="2"/>
      <c r="T273" s="2"/>
      <c r="U273" s="2"/>
      <c r="V273" s="2"/>
      <c r="W273" s="2"/>
      <c r="X273" s="2"/>
      <c r="Y273" s="2"/>
      <c r="Z273" s="2"/>
      <c r="AA273" s="2"/>
      <c r="AB273" s="2"/>
      <c r="AC273" s="2"/>
      <c r="AD273" s="2"/>
      <c r="AE273" s="2"/>
      <c r="AF273" s="2"/>
      <c r="AG273" s="2"/>
      <c r="AH273" s="2"/>
      <c r="AI273" s="2"/>
      <c r="AJ273" s="2"/>
      <c r="AK273" s="2"/>
      <c r="AL273" s="2"/>
      <c r="AM273" s="2"/>
      <c r="AN273" s="2"/>
      <c r="AO273" s="2"/>
    </row>
    <row r="274" spans="1:41" x14ac:dyDescent="0.2">
      <c r="B274" s="7"/>
      <c r="C274" s="7"/>
      <c r="D274" s="7"/>
      <c r="E274" s="163"/>
      <c r="F274" s="7"/>
      <c r="G274" s="7"/>
      <c r="H274" s="7"/>
      <c r="I274" s="2"/>
      <c r="J274" s="2"/>
      <c r="K274" s="2"/>
      <c r="L274" s="2"/>
      <c r="M274" s="2"/>
      <c r="N274" s="2"/>
      <c r="O274" s="2"/>
      <c r="P274" s="2"/>
      <c r="Q274" s="2"/>
      <c r="R274" s="2"/>
      <c r="S274" s="2"/>
      <c r="T274" s="2"/>
      <c r="U274" s="2"/>
      <c r="V274" s="2"/>
      <c r="W274" s="2"/>
      <c r="X274" s="2"/>
      <c r="Y274" s="2"/>
      <c r="Z274" s="2"/>
      <c r="AA274" s="2"/>
      <c r="AB274" s="2"/>
      <c r="AC274" s="2"/>
      <c r="AD274" s="2"/>
      <c r="AE274" s="2"/>
      <c r="AF274" s="2"/>
      <c r="AG274" s="2"/>
      <c r="AH274" s="2"/>
      <c r="AI274" s="2"/>
      <c r="AJ274" s="2"/>
      <c r="AK274" s="2"/>
      <c r="AL274" s="2"/>
      <c r="AM274" s="2"/>
      <c r="AN274" s="2"/>
      <c r="AO274" s="2"/>
    </row>
    <row r="275" spans="1:41" ht="21" customHeight="1" x14ac:dyDescent="0.2">
      <c r="B275" s="7"/>
      <c r="C275" s="7"/>
      <c r="D275" s="7"/>
      <c r="E275" s="163"/>
      <c r="F275" s="7"/>
      <c r="G275" s="7"/>
      <c r="H275" s="7"/>
      <c r="I275" s="2"/>
      <c r="J275" s="2"/>
      <c r="K275" s="2"/>
      <c r="L275" s="2"/>
      <c r="M275" s="2"/>
      <c r="N275" s="2"/>
      <c r="O275" s="2"/>
      <c r="P275" s="2"/>
      <c r="Q275" s="2"/>
      <c r="R275" s="2"/>
      <c r="S275" s="2"/>
      <c r="T275" s="2"/>
      <c r="U275" s="2"/>
      <c r="V275" s="2"/>
      <c r="W275" s="2"/>
      <c r="X275" s="2"/>
      <c r="Y275" s="2"/>
      <c r="Z275" s="2"/>
      <c r="AA275" s="2"/>
      <c r="AB275" s="2"/>
      <c r="AC275" s="2"/>
      <c r="AD275" s="2"/>
      <c r="AE275" s="2"/>
      <c r="AF275" s="2"/>
      <c r="AG275" s="2"/>
      <c r="AH275" s="2"/>
      <c r="AI275" s="2"/>
      <c r="AJ275" s="2"/>
      <c r="AK275" s="2"/>
      <c r="AL275" s="2"/>
      <c r="AM275" s="2"/>
      <c r="AN275" s="2"/>
      <c r="AO275" s="2"/>
    </row>
    <row r="276" spans="1:41" x14ac:dyDescent="0.2">
      <c r="B276" s="7"/>
      <c r="C276" s="7"/>
      <c r="D276" s="7"/>
      <c r="E276" s="163"/>
      <c r="F276" s="7"/>
      <c r="G276" s="7"/>
      <c r="H276" s="7"/>
      <c r="I276" s="2"/>
      <c r="J276" s="2"/>
      <c r="K276" s="2"/>
      <c r="L276" s="2"/>
      <c r="M276" s="2"/>
      <c r="N276" s="2"/>
      <c r="O276" s="2"/>
      <c r="P276" s="2"/>
      <c r="Q276" s="2"/>
      <c r="R276" s="2"/>
      <c r="S276" s="2"/>
      <c r="T276" s="2"/>
      <c r="U276" s="2"/>
      <c r="V276" s="2"/>
      <c r="W276" s="2"/>
      <c r="X276" s="2"/>
      <c r="Y276" s="2"/>
      <c r="Z276" s="2"/>
      <c r="AA276" s="2"/>
      <c r="AB276" s="2"/>
      <c r="AC276" s="2"/>
      <c r="AD276" s="2"/>
      <c r="AE276" s="2"/>
      <c r="AF276" s="2"/>
      <c r="AG276" s="2"/>
      <c r="AH276" s="2"/>
      <c r="AI276" s="2"/>
      <c r="AJ276" s="2"/>
      <c r="AK276" s="2"/>
      <c r="AL276" s="2"/>
      <c r="AM276" s="2"/>
      <c r="AN276" s="2"/>
      <c r="AO276" s="2"/>
    </row>
    <row r="277" spans="1:41" x14ac:dyDescent="0.2">
      <c r="B277" s="7"/>
      <c r="C277" s="7"/>
      <c r="D277" s="7"/>
      <c r="E277" s="163"/>
      <c r="F277" s="7"/>
      <c r="G277" s="7"/>
      <c r="H277" s="7"/>
      <c r="I277" s="2"/>
      <c r="J277" s="2"/>
      <c r="K277" s="2"/>
      <c r="L277" s="2"/>
      <c r="M277" s="2"/>
      <c r="N277" s="2"/>
      <c r="O277" s="2"/>
      <c r="P277" s="2"/>
      <c r="Q277" s="2"/>
      <c r="R277" s="2"/>
      <c r="S277" s="2"/>
      <c r="T277" s="2"/>
      <c r="U277" s="2"/>
      <c r="V277" s="2"/>
      <c r="W277" s="2"/>
      <c r="X277" s="2"/>
      <c r="Y277" s="2"/>
      <c r="Z277" s="2"/>
      <c r="AA277" s="2"/>
      <c r="AB277" s="2"/>
      <c r="AC277" s="2"/>
      <c r="AD277" s="2"/>
      <c r="AE277" s="2"/>
      <c r="AF277" s="2"/>
      <c r="AG277" s="2"/>
      <c r="AH277" s="2"/>
      <c r="AI277" s="2"/>
      <c r="AJ277" s="2"/>
      <c r="AK277" s="2"/>
      <c r="AL277" s="2"/>
      <c r="AM277" s="2"/>
      <c r="AN277" s="2"/>
      <c r="AO277" s="2"/>
    </row>
    <row r="278" spans="1:41" s="51" customFormat="1" x14ac:dyDescent="0.2">
      <c r="A278" s="2"/>
      <c r="B278" s="7"/>
      <c r="C278" s="7"/>
      <c r="D278" s="7"/>
      <c r="E278" s="163"/>
      <c r="F278" s="7"/>
      <c r="G278" s="7"/>
      <c r="H278" s="7"/>
      <c r="I278" s="2"/>
      <c r="J278" s="2"/>
      <c r="K278" s="2"/>
      <c r="L278" s="2"/>
      <c r="M278" s="2"/>
      <c r="N278" s="2"/>
      <c r="O278" s="2"/>
      <c r="P278" s="2"/>
      <c r="Q278" s="2"/>
      <c r="R278" s="2"/>
      <c r="S278" s="2"/>
      <c r="T278" s="2"/>
      <c r="U278" s="2"/>
      <c r="V278" s="2"/>
      <c r="W278" s="2"/>
      <c r="X278" s="2"/>
      <c r="Y278" s="2"/>
      <c r="Z278" s="2"/>
      <c r="AA278" s="2"/>
      <c r="AB278" s="2"/>
      <c r="AC278" s="2"/>
      <c r="AD278" s="2"/>
      <c r="AE278" s="2"/>
      <c r="AF278" s="2"/>
      <c r="AG278" s="2"/>
      <c r="AH278" s="2"/>
    </row>
    <row r="279" spans="1:41" ht="22.5" customHeight="1" x14ac:dyDescent="0.2">
      <c r="A279" s="51"/>
      <c r="B279" s="7"/>
      <c r="C279" s="7"/>
      <c r="D279" s="7"/>
      <c r="E279" s="163"/>
      <c r="F279" s="7"/>
      <c r="G279" s="7"/>
      <c r="H279" s="7"/>
      <c r="I279" s="2"/>
      <c r="J279" s="2"/>
      <c r="K279" s="2"/>
      <c r="L279" s="2"/>
      <c r="M279" s="2"/>
      <c r="N279" s="2"/>
      <c r="O279" s="2"/>
      <c r="P279" s="2"/>
      <c r="Q279" s="2"/>
      <c r="R279" s="2"/>
      <c r="S279" s="2"/>
      <c r="T279" s="2"/>
      <c r="U279" s="2"/>
      <c r="V279" s="2"/>
      <c r="W279" s="2"/>
      <c r="X279" s="2"/>
      <c r="Y279" s="2"/>
      <c r="Z279" s="2"/>
      <c r="AA279" s="2"/>
      <c r="AB279" s="2"/>
      <c r="AC279" s="2"/>
      <c r="AD279" s="2"/>
      <c r="AE279" s="2"/>
      <c r="AF279" s="2"/>
      <c r="AG279" s="2"/>
      <c r="AH279" s="2"/>
      <c r="AI279" s="2"/>
      <c r="AJ279" s="2"/>
      <c r="AK279" s="2"/>
      <c r="AL279" s="2"/>
      <c r="AM279" s="2"/>
      <c r="AN279" s="2"/>
      <c r="AO279" s="2"/>
    </row>
    <row r="280" spans="1:41" ht="26.25" customHeight="1" x14ac:dyDescent="0.2">
      <c r="B280" s="7"/>
      <c r="C280" s="7"/>
      <c r="D280" s="7"/>
      <c r="E280" s="163"/>
      <c r="F280" s="7"/>
      <c r="G280" s="7"/>
      <c r="H280" s="7"/>
      <c r="I280" s="2"/>
      <c r="J280" s="2"/>
      <c r="K280" s="2"/>
      <c r="L280" s="2"/>
      <c r="M280" s="2"/>
      <c r="N280" s="2"/>
      <c r="O280" s="2"/>
      <c r="P280" s="2"/>
      <c r="Q280" s="2"/>
      <c r="R280" s="2"/>
      <c r="S280" s="2"/>
      <c r="T280" s="2"/>
      <c r="U280" s="2"/>
      <c r="V280" s="2"/>
      <c r="W280" s="2"/>
      <c r="X280" s="2"/>
      <c r="Y280" s="2"/>
      <c r="Z280" s="2"/>
      <c r="AA280" s="2"/>
      <c r="AB280" s="2"/>
      <c r="AC280" s="2"/>
      <c r="AD280" s="2"/>
      <c r="AE280" s="2"/>
      <c r="AF280" s="2"/>
      <c r="AG280" s="2"/>
      <c r="AH280" s="2"/>
      <c r="AI280" s="2"/>
      <c r="AJ280" s="2"/>
      <c r="AK280" s="2"/>
      <c r="AL280" s="2"/>
      <c r="AM280" s="2"/>
      <c r="AN280" s="2"/>
      <c r="AO280" s="2"/>
    </row>
    <row r="281" spans="1:41" ht="18" customHeight="1" x14ac:dyDescent="0.2">
      <c r="B281" s="7"/>
      <c r="C281" s="7"/>
      <c r="D281" s="7"/>
      <c r="E281" s="163"/>
      <c r="F281" s="7"/>
      <c r="G281" s="7"/>
      <c r="H281" s="7"/>
      <c r="I281" s="2"/>
      <c r="J281" s="2"/>
      <c r="K281" s="2"/>
      <c r="L281" s="2"/>
      <c r="M281" s="2"/>
      <c r="N281" s="2"/>
      <c r="O281" s="2"/>
      <c r="P281" s="2"/>
      <c r="Q281" s="2"/>
      <c r="R281" s="2"/>
      <c r="S281" s="2"/>
      <c r="T281" s="2"/>
      <c r="U281" s="2"/>
      <c r="V281" s="2"/>
      <c r="W281" s="2"/>
      <c r="X281" s="2"/>
      <c r="Y281" s="2"/>
      <c r="Z281" s="2"/>
      <c r="AA281" s="2"/>
      <c r="AB281" s="2"/>
      <c r="AC281" s="2"/>
      <c r="AD281" s="2"/>
      <c r="AE281" s="2"/>
      <c r="AF281" s="2"/>
      <c r="AG281" s="2"/>
      <c r="AH281" s="2"/>
      <c r="AI281" s="2"/>
      <c r="AJ281" s="2"/>
      <c r="AK281" s="2"/>
      <c r="AL281" s="2"/>
      <c r="AM281" s="2"/>
      <c r="AN281" s="2"/>
      <c r="AO281" s="2"/>
    </row>
    <row r="282" spans="1:41" ht="18.75" customHeight="1" x14ac:dyDescent="0.2">
      <c r="B282" s="51"/>
      <c r="C282" s="51"/>
      <c r="D282" s="51"/>
      <c r="E282" s="165"/>
      <c r="F282" s="51"/>
      <c r="G282" s="51"/>
      <c r="H282" s="51"/>
      <c r="I282" s="51"/>
      <c r="J282" s="51"/>
      <c r="K282" s="51"/>
      <c r="L282" s="51"/>
      <c r="M282" s="51"/>
      <c r="N282" s="51"/>
      <c r="O282" s="51"/>
      <c r="P282" s="51"/>
      <c r="Q282" s="51"/>
      <c r="R282" s="51"/>
      <c r="S282" s="51"/>
      <c r="T282" s="51"/>
      <c r="U282" s="51"/>
      <c r="V282" s="51"/>
      <c r="W282" s="51"/>
      <c r="X282" s="51"/>
      <c r="Y282" s="51"/>
      <c r="Z282" s="51"/>
      <c r="AA282" s="51"/>
      <c r="AB282" s="51"/>
      <c r="AC282" s="51"/>
      <c r="AD282" s="51"/>
      <c r="AE282" s="51"/>
      <c r="AF282" s="51"/>
      <c r="AG282" s="51"/>
      <c r="AH282" s="51"/>
      <c r="AI282" s="2"/>
      <c r="AJ282" s="2"/>
      <c r="AK282" s="2"/>
      <c r="AL282" s="2"/>
      <c r="AM282" s="2"/>
      <c r="AN282" s="2"/>
      <c r="AO282" s="2"/>
    </row>
    <row r="283" spans="1:41" ht="16.5" customHeight="1" x14ac:dyDescent="0.2">
      <c r="B283" s="7"/>
      <c r="C283" s="7"/>
      <c r="D283" s="7"/>
      <c r="E283" s="163"/>
      <c r="F283" s="7"/>
      <c r="G283" s="7"/>
      <c r="H283" s="7"/>
      <c r="I283" s="2"/>
      <c r="J283" s="2"/>
      <c r="K283" s="2"/>
      <c r="L283" s="2"/>
      <c r="M283" s="2"/>
      <c r="N283" s="2"/>
      <c r="O283" s="2"/>
      <c r="P283" s="2"/>
      <c r="Q283" s="2"/>
      <c r="R283" s="2"/>
      <c r="S283" s="2"/>
      <c r="T283" s="2"/>
      <c r="U283" s="2"/>
      <c r="V283" s="2"/>
      <c r="W283" s="2"/>
      <c r="X283" s="2"/>
      <c r="Y283" s="2"/>
      <c r="Z283" s="2"/>
      <c r="AA283" s="2"/>
      <c r="AB283" s="2"/>
      <c r="AC283" s="2"/>
      <c r="AD283" s="2"/>
      <c r="AE283" s="2"/>
      <c r="AF283" s="2"/>
      <c r="AG283" s="2"/>
      <c r="AH283" s="2"/>
      <c r="AI283" s="2"/>
      <c r="AJ283" s="2"/>
      <c r="AK283" s="2"/>
      <c r="AL283" s="2"/>
      <c r="AM283" s="2"/>
      <c r="AN283" s="2"/>
      <c r="AO283" s="2"/>
    </row>
    <row r="284" spans="1:41" ht="21.75" customHeight="1" x14ac:dyDescent="0.2">
      <c r="B284" s="7"/>
      <c r="C284" s="7"/>
      <c r="D284" s="7"/>
      <c r="E284" s="163"/>
      <c r="F284" s="7"/>
      <c r="G284" s="7"/>
      <c r="H284" s="7"/>
      <c r="I284" s="2"/>
      <c r="J284" s="2"/>
      <c r="K284" s="2"/>
      <c r="L284" s="2"/>
      <c r="M284" s="2"/>
      <c r="N284" s="2"/>
      <c r="O284" s="2"/>
      <c r="P284" s="2"/>
      <c r="Q284" s="2"/>
      <c r="R284" s="2"/>
      <c r="S284" s="2"/>
      <c r="T284" s="2"/>
      <c r="U284" s="2"/>
      <c r="V284" s="2"/>
      <c r="W284" s="2"/>
      <c r="X284" s="2"/>
      <c r="Y284" s="2"/>
      <c r="Z284" s="2"/>
      <c r="AA284" s="2"/>
      <c r="AB284" s="2"/>
      <c r="AC284" s="2"/>
      <c r="AD284" s="2"/>
      <c r="AE284" s="2"/>
      <c r="AF284" s="2"/>
      <c r="AG284" s="2"/>
      <c r="AH284" s="2"/>
      <c r="AI284" s="2"/>
      <c r="AJ284" s="2"/>
      <c r="AK284" s="2"/>
      <c r="AL284" s="2"/>
      <c r="AM284" s="2"/>
      <c r="AN284" s="2"/>
      <c r="AO284" s="2"/>
    </row>
    <row r="285" spans="1:41" ht="66.75" customHeight="1" x14ac:dyDescent="0.2">
      <c r="B285" s="7"/>
      <c r="C285" s="7"/>
      <c r="D285" s="7"/>
      <c r="E285" s="163"/>
      <c r="F285" s="7"/>
      <c r="G285" s="7"/>
      <c r="H285" s="7"/>
      <c r="I285" s="2"/>
      <c r="J285" s="2"/>
      <c r="K285" s="2"/>
      <c r="L285" s="2"/>
      <c r="M285" s="2"/>
      <c r="N285" s="2"/>
      <c r="O285" s="2"/>
      <c r="P285" s="2"/>
      <c r="Q285" s="2"/>
      <c r="R285" s="2"/>
      <c r="S285" s="2"/>
      <c r="T285" s="2"/>
      <c r="U285" s="2"/>
      <c r="V285" s="2"/>
      <c r="W285" s="2"/>
      <c r="X285" s="2"/>
      <c r="Y285" s="2"/>
      <c r="Z285" s="2"/>
      <c r="AA285" s="2"/>
      <c r="AB285" s="2"/>
      <c r="AC285" s="2"/>
      <c r="AD285" s="2"/>
      <c r="AE285" s="2"/>
      <c r="AF285" s="2"/>
      <c r="AG285" s="2"/>
      <c r="AH285" s="2"/>
      <c r="AI285" s="2"/>
      <c r="AJ285" s="2"/>
      <c r="AK285" s="2"/>
      <c r="AL285" s="2"/>
      <c r="AM285" s="2"/>
      <c r="AN285" s="2"/>
      <c r="AO285" s="2"/>
    </row>
    <row r="286" spans="1:41" x14ac:dyDescent="0.2">
      <c r="B286" s="51"/>
      <c r="C286" s="51"/>
      <c r="D286" s="51"/>
      <c r="E286" s="165"/>
      <c r="F286" s="51"/>
      <c r="G286" s="51"/>
      <c r="H286" s="51"/>
      <c r="I286" s="51"/>
      <c r="J286" s="51"/>
      <c r="K286" s="51"/>
      <c r="L286" s="51"/>
      <c r="M286" s="51"/>
      <c r="N286" s="51"/>
      <c r="O286" s="51"/>
      <c r="P286" s="51"/>
      <c r="Q286" s="51"/>
      <c r="R286" s="51"/>
      <c r="S286" s="51"/>
      <c r="T286" s="51"/>
      <c r="U286" s="51"/>
      <c r="V286" s="51"/>
      <c r="W286" s="51"/>
      <c r="X286" s="51"/>
      <c r="Y286" s="51"/>
      <c r="Z286" s="51"/>
      <c r="AA286" s="51"/>
      <c r="AB286" s="51"/>
      <c r="AC286" s="51"/>
      <c r="AD286" s="51"/>
      <c r="AE286" s="51"/>
      <c r="AF286" s="51"/>
      <c r="AG286" s="51"/>
      <c r="AH286" s="51"/>
      <c r="AI286" s="2"/>
      <c r="AJ286" s="2"/>
      <c r="AK286" s="2"/>
      <c r="AL286" s="2"/>
      <c r="AM286" s="2"/>
      <c r="AN286" s="2"/>
      <c r="AO286" s="2"/>
    </row>
    <row r="287" spans="1:41" x14ac:dyDescent="0.2">
      <c r="B287" s="7"/>
      <c r="C287" s="7"/>
      <c r="D287" s="7"/>
      <c r="E287" s="163"/>
      <c r="F287" s="7"/>
      <c r="G287" s="7"/>
      <c r="H287" s="7"/>
      <c r="I287" s="2"/>
      <c r="J287" s="2"/>
      <c r="K287" s="2"/>
      <c r="L287" s="2"/>
      <c r="M287" s="2"/>
      <c r="N287" s="2"/>
      <c r="O287" s="2"/>
      <c r="P287" s="2"/>
      <c r="Q287" s="2"/>
      <c r="R287" s="2"/>
      <c r="S287" s="2"/>
      <c r="T287" s="2"/>
      <c r="U287" s="2"/>
      <c r="V287" s="2"/>
      <c r="W287" s="2"/>
      <c r="X287" s="2"/>
      <c r="Y287" s="2"/>
      <c r="Z287" s="2"/>
      <c r="AA287" s="2"/>
      <c r="AB287" s="2"/>
      <c r="AC287" s="2"/>
      <c r="AD287" s="2"/>
      <c r="AE287" s="2"/>
      <c r="AF287" s="2"/>
      <c r="AG287" s="2"/>
      <c r="AH287" s="2"/>
      <c r="AI287" s="2"/>
      <c r="AJ287" s="2"/>
      <c r="AK287" s="2"/>
      <c r="AL287" s="2"/>
      <c r="AM287" s="2"/>
      <c r="AN287" s="2"/>
      <c r="AO287" s="2"/>
    </row>
    <row r="288" spans="1:41" ht="24" customHeight="1" x14ac:dyDescent="0.2">
      <c r="AI288" s="2"/>
      <c r="AJ288" s="2"/>
      <c r="AK288" s="2"/>
      <c r="AL288" s="2"/>
      <c r="AM288" s="2"/>
      <c r="AN288" s="2"/>
      <c r="AO288" s="2"/>
    </row>
    <row r="289" spans="1:41" ht="27" customHeight="1" x14ac:dyDescent="0.2">
      <c r="AI289" s="2"/>
      <c r="AJ289" s="2"/>
      <c r="AK289" s="2"/>
      <c r="AL289" s="2"/>
      <c r="AM289" s="2"/>
      <c r="AN289" s="2"/>
      <c r="AO289" s="2"/>
    </row>
    <row r="290" spans="1:41" x14ac:dyDescent="0.2">
      <c r="AI290" s="2"/>
      <c r="AJ290" s="2"/>
      <c r="AK290" s="2"/>
      <c r="AL290" s="2"/>
      <c r="AM290" s="2"/>
      <c r="AN290" s="2"/>
      <c r="AO290" s="2"/>
    </row>
    <row r="291" spans="1:41" x14ac:dyDescent="0.2">
      <c r="AI291" s="2"/>
      <c r="AJ291" s="2"/>
      <c r="AK291" s="2"/>
      <c r="AL291" s="2"/>
      <c r="AM291" s="2"/>
      <c r="AN291" s="2"/>
      <c r="AO291" s="2"/>
    </row>
    <row r="292" spans="1:41" ht="12.75" customHeight="1" x14ac:dyDescent="0.2">
      <c r="AI292" s="2"/>
      <c r="AJ292" s="2"/>
      <c r="AK292" s="2"/>
      <c r="AL292" s="2"/>
      <c r="AM292" s="2"/>
      <c r="AN292" s="2"/>
      <c r="AO292" s="2"/>
    </row>
    <row r="293" spans="1:41" ht="12.75" customHeight="1" x14ac:dyDescent="0.2">
      <c r="AI293" s="2"/>
      <c r="AJ293" s="2"/>
      <c r="AK293" s="2"/>
      <c r="AL293" s="2"/>
      <c r="AM293" s="2"/>
      <c r="AN293" s="2"/>
      <c r="AO293" s="2"/>
    </row>
    <row r="294" spans="1:41" ht="46.5" customHeight="1" x14ac:dyDescent="0.2">
      <c r="AI294" s="2"/>
      <c r="AJ294" s="2"/>
      <c r="AK294" s="2"/>
      <c r="AL294" s="2"/>
      <c r="AM294" s="2"/>
      <c r="AN294" s="2"/>
      <c r="AO294" s="2"/>
    </row>
    <row r="295" spans="1:41" ht="12.75" customHeight="1" x14ac:dyDescent="0.2">
      <c r="AI295" s="2"/>
      <c r="AJ295" s="2"/>
      <c r="AK295" s="2"/>
      <c r="AL295" s="2"/>
      <c r="AM295" s="2"/>
      <c r="AN295" s="2"/>
      <c r="AO295" s="2"/>
    </row>
    <row r="296" spans="1:41" s="51" customFormat="1" ht="46.5" customHeight="1" x14ac:dyDescent="0.2">
      <c r="A296" s="2"/>
      <c r="B296" s="19"/>
      <c r="C296" s="2"/>
      <c r="D296" s="58"/>
      <c r="E296" s="158"/>
      <c r="F296" s="20"/>
      <c r="G296" s="3"/>
      <c r="H296" s="3"/>
      <c r="I296" s="8"/>
      <c r="J296" s="8"/>
      <c r="K296" s="13"/>
      <c r="L296" s="13"/>
      <c r="M296" s="13"/>
      <c r="N296" s="13"/>
      <c r="O296" s="13"/>
      <c r="P296" s="13"/>
      <c r="Q296" s="13"/>
      <c r="R296" s="13"/>
      <c r="S296" s="13"/>
      <c r="T296" s="13"/>
      <c r="U296" s="13"/>
      <c r="V296" s="13"/>
      <c r="W296" s="13"/>
      <c r="X296" s="13"/>
      <c r="Y296" s="13"/>
      <c r="Z296" s="13"/>
      <c r="AA296" s="13"/>
      <c r="AB296" s="13"/>
      <c r="AC296" s="13"/>
      <c r="AD296" s="13"/>
      <c r="AE296" s="13"/>
      <c r="AF296" s="13"/>
      <c r="AG296" s="13"/>
      <c r="AH296" s="13"/>
    </row>
    <row r="297" spans="1:41" ht="27" customHeight="1" x14ac:dyDescent="0.2">
      <c r="A297" s="51"/>
      <c r="AI297" s="2"/>
      <c r="AJ297" s="2"/>
      <c r="AK297" s="2"/>
      <c r="AL297" s="2"/>
      <c r="AM297" s="2"/>
      <c r="AN297" s="2"/>
      <c r="AO297" s="2"/>
    </row>
    <row r="298" spans="1:41" ht="39" customHeight="1" x14ac:dyDescent="0.2">
      <c r="AI298" s="2"/>
      <c r="AJ298" s="2"/>
      <c r="AK298" s="2"/>
      <c r="AL298" s="2"/>
      <c r="AM298" s="2"/>
      <c r="AN298" s="2"/>
      <c r="AO298" s="2"/>
    </row>
    <row r="299" spans="1:41" x14ac:dyDescent="0.2">
      <c r="AI299" s="2"/>
      <c r="AJ299" s="2"/>
      <c r="AK299" s="2"/>
      <c r="AL299" s="2"/>
      <c r="AM299" s="2"/>
      <c r="AN299" s="2"/>
      <c r="AO299" s="2"/>
    </row>
    <row r="300" spans="1:41" s="51" customFormat="1" ht="100.5" customHeight="1" x14ac:dyDescent="0.2">
      <c r="A300" s="2"/>
      <c r="B300" s="19"/>
      <c r="C300" s="2"/>
      <c r="D300" s="58"/>
      <c r="E300" s="158"/>
      <c r="F300" s="20"/>
      <c r="G300" s="3"/>
      <c r="H300" s="3"/>
      <c r="I300" s="8"/>
      <c r="J300" s="8"/>
      <c r="K300" s="13"/>
      <c r="L300" s="13"/>
      <c r="M300" s="13"/>
      <c r="N300" s="13"/>
      <c r="O300" s="13"/>
      <c r="P300" s="13"/>
      <c r="Q300" s="13"/>
      <c r="R300" s="13"/>
      <c r="S300" s="13"/>
      <c r="T300" s="13"/>
      <c r="U300" s="13"/>
      <c r="V300" s="13"/>
      <c r="W300" s="13"/>
      <c r="X300" s="13"/>
      <c r="Y300" s="13"/>
      <c r="Z300" s="13"/>
      <c r="AA300" s="13"/>
      <c r="AB300" s="13"/>
      <c r="AC300" s="13"/>
      <c r="AD300" s="13"/>
      <c r="AE300" s="13"/>
      <c r="AF300" s="13"/>
      <c r="AG300" s="13"/>
      <c r="AH300" s="13"/>
    </row>
    <row r="301" spans="1:41" ht="116.25" customHeight="1" x14ac:dyDescent="0.2">
      <c r="A301" s="51"/>
      <c r="AI301" s="2"/>
      <c r="AJ301" s="2"/>
      <c r="AK301" s="2"/>
      <c r="AL301" s="2"/>
      <c r="AM301" s="2"/>
      <c r="AN301" s="2"/>
      <c r="AO301" s="2"/>
    </row>
    <row r="302" spans="1:41" ht="24" customHeight="1" x14ac:dyDescent="0.2"/>
    <row r="303" spans="1:41" ht="27" customHeight="1" x14ac:dyDescent="0.2"/>
    <row r="304" spans="1:41" ht="33" customHeight="1" x14ac:dyDescent="0.2"/>
    <row r="307" spans="2:41" ht="26.25" customHeight="1" x14ac:dyDescent="0.2">
      <c r="B307" s="2"/>
      <c r="D307" s="2"/>
      <c r="F307" s="2"/>
      <c r="G307" s="2"/>
      <c r="H307" s="2"/>
      <c r="I307" s="2"/>
      <c r="J307" s="2"/>
      <c r="K307" s="2"/>
      <c r="L307" s="2"/>
      <c r="M307" s="2"/>
      <c r="N307" s="2"/>
      <c r="O307" s="2"/>
      <c r="P307" s="2"/>
      <c r="Q307" s="2"/>
      <c r="R307" s="2"/>
      <c r="S307" s="2"/>
      <c r="T307" s="2"/>
      <c r="U307" s="2"/>
      <c r="V307" s="2"/>
      <c r="W307" s="2"/>
      <c r="X307" s="2"/>
      <c r="Y307" s="2"/>
      <c r="Z307" s="2"/>
      <c r="AA307" s="2"/>
      <c r="AB307" s="2"/>
      <c r="AC307" s="2"/>
      <c r="AD307" s="2"/>
      <c r="AE307" s="2"/>
      <c r="AF307" s="2"/>
      <c r="AG307" s="2"/>
      <c r="AH307" s="2"/>
      <c r="AI307" s="2"/>
      <c r="AJ307" s="2"/>
      <c r="AK307" s="2"/>
      <c r="AL307" s="2"/>
      <c r="AM307" s="2"/>
      <c r="AN307" s="2"/>
      <c r="AO307" s="2"/>
    </row>
    <row r="308" spans="2:41" ht="32.25" customHeight="1" x14ac:dyDescent="0.2">
      <c r="B308" s="2"/>
      <c r="D308" s="2"/>
      <c r="F308" s="2"/>
      <c r="G308" s="2"/>
      <c r="H308" s="2"/>
      <c r="I308" s="2"/>
      <c r="J308" s="2"/>
      <c r="K308" s="2"/>
      <c r="L308" s="2"/>
      <c r="M308" s="2"/>
      <c r="N308" s="2"/>
      <c r="O308" s="2"/>
      <c r="P308" s="2"/>
      <c r="Q308" s="2"/>
      <c r="R308" s="2"/>
      <c r="S308" s="2"/>
      <c r="T308" s="2"/>
      <c r="U308" s="2"/>
      <c r="V308" s="2"/>
      <c r="W308" s="2"/>
      <c r="X308" s="2"/>
      <c r="Y308" s="2"/>
      <c r="Z308" s="2"/>
      <c r="AA308" s="2"/>
      <c r="AB308" s="2"/>
      <c r="AC308" s="2"/>
      <c r="AD308" s="2"/>
      <c r="AE308" s="2"/>
      <c r="AF308" s="2"/>
      <c r="AG308" s="2"/>
      <c r="AH308" s="2"/>
      <c r="AI308" s="2"/>
      <c r="AJ308" s="2"/>
      <c r="AK308" s="2"/>
      <c r="AL308" s="2"/>
      <c r="AM308" s="2"/>
      <c r="AN308" s="2"/>
      <c r="AO308" s="2"/>
    </row>
    <row r="309" spans="2:41" ht="22.5" customHeight="1" x14ac:dyDescent="0.2">
      <c r="B309" s="2"/>
      <c r="D309" s="2"/>
      <c r="F309" s="2"/>
      <c r="G309" s="2"/>
      <c r="H309" s="2"/>
      <c r="I309" s="2"/>
      <c r="J309" s="2"/>
      <c r="K309" s="2"/>
      <c r="L309" s="2"/>
      <c r="M309" s="2"/>
      <c r="N309" s="2"/>
      <c r="O309" s="2"/>
      <c r="P309" s="2"/>
      <c r="Q309" s="2"/>
      <c r="R309" s="2"/>
      <c r="S309" s="2"/>
      <c r="T309" s="2"/>
      <c r="U309" s="2"/>
      <c r="V309" s="2"/>
      <c r="W309" s="2"/>
      <c r="X309" s="2"/>
      <c r="Y309" s="2"/>
      <c r="Z309" s="2"/>
      <c r="AA309" s="2"/>
      <c r="AB309" s="2"/>
      <c r="AC309" s="2"/>
      <c r="AD309" s="2"/>
      <c r="AE309" s="2"/>
      <c r="AF309" s="2"/>
      <c r="AG309" s="2"/>
      <c r="AH309" s="2"/>
      <c r="AI309" s="2"/>
      <c r="AJ309" s="2"/>
      <c r="AK309" s="2"/>
      <c r="AL309" s="2"/>
      <c r="AM309" s="2"/>
      <c r="AN309" s="2"/>
      <c r="AO309" s="2"/>
    </row>
  </sheetData>
  <mergeCells count="46">
    <mergeCell ref="AH6:AH8"/>
    <mergeCell ref="U6:W7"/>
    <mergeCell ref="U91:W92"/>
    <mergeCell ref="I6:K7"/>
    <mergeCell ref="AD7:AG7"/>
    <mergeCell ref="B87:AH87"/>
    <mergeCell ref="L6:N7"/>
    <mergeCell ref="O6:Q7"/>
    <mergeCell ref="R6:T7"/>
    <mergeCell ref="C91:C93"/>
    <mergeCell ref="H92:H93"/>
    <mergeCell ref="G92:G93"/>
    <mergeCell ref="AA7:AC7"/>
    <mergeCell ref="AA92:AC92"/>
    <mergeCell ref="B2:AH2"/>
    <mergeCell ref="B5:AH5"/>
    <mergeCell ref="G6:H6"/>
    <mergeCell ref="X92:Z92"/>
    <mergeCell ref="AD92:AG92"/>
    <mergeCell ref="I91:K92"/>
    <mergeCell ref="AH91:AH92"/>
    <mergeCell ref="G91:H91"/>
    <mergeCell ref="B6:B8"/>
    <mergeCell ref="B91:B93"/>
    <mergeCell ref="E6:F6"/>
    <mergeCell ref="X7:Z7"/>
    <mergeCell ref="E91:F91"/>
    <mergeCell ref="X6:AG6"/>
    <mergeCell ref="B3:AH3"/>
    <mergeCell ref="E92:E93"/>
    <mergeCell ref="B4:AH4"/>
    <mergeCell ref="B88:AH88"/>
    <mergeCell ref="L91:N92"/>
    <mergeCell ref="O91:Q92"/>
    <mergeCell ref="R91:T92"/>
    <mergeCell ref="D92:D93"/>
    <mergeCell ref="B89:AH89"/>
    <mergeCell ref="D7:D8"/>
    <mergeCell ref="B90:AH90"/>
    <mergeCell ref="X91:AG91"/>
    <mergeCell ref="E7:E8"/>
    <mergeCell ref="F7:F8"/>
    <mergeCell ref="G7:G8"/>
    <mergeCell ref="H7:H8"/>
    <mergeCell ref="C6:C8"/>
    <mergeCell ref="F92:F93"/>
  </mergeCells>
  <phoneticPr fontId="9" type="noConversion"/>
  <pageMargins left="0.2" right="0.2" top="0.25" bottom="0.25" header="0.3" footer="0.3"/>
  <pageSetup scale="7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B1:W35"/>
  <sheetViews>
    <sheetView topLeftCell="A13" zoomScale="60" zoomScaleNormal="60" workbookViewId="0">
      <selection activeCell="P35" sqref="P35"/>
    </sheetView>
  </sheetViews>
  <sheetFormatPr defaultRowHeight="15" x14ac:dyDescent="0.25"/>
  <cols>
    <col min="2" max="2" width="66.42578125" customWidth="1"/>
    <col min="3" max="3" width="20.42578125" customWidth="1"/>
    <col min="4" max="4" width="27.42578125" customWidth="1"/>
    <col min="5" max="5" width="18.140625" customWidth="1"/>
    <col min="6" max="6" width="19.5703125" customWidth="1"/>
    <col min="7" max="7" width="24.5703125" style="117" customWidth="1"/>
    <col min="8" max="8" width="23.42578125" style="117" customWidth="1"/>
    <col min="9" max="9" width="27" style="117" customWidth="1"/>
    <col min="10" max="10" width="23.5703125" style="117" customWidth="1"/>
    <col min="11" max="11" width="20.28515625" style="117" customWidth="1"/>
    <col min="12" max="12" width="26.28515625" style="117" customWidth="1"/>
    <col min="13" max="13" width="20.7109375" style="117" customWidth="1"/>
    <col min="14" max="14" width="15.7109375" style="117" customWidth="1"/>
    <col min="15" max="15" width="21.42578125" style="117" customWidth="1"/>
    <col min="16" max="16" width="18" style="117" customWidth="1"/>
    <col min="17" max="17" width="13.42578125" style="117" customWidth="1"/>
    <col min="18" max="18" width="14.5703125" style="117" customWidth="1"/>
    <col min="19" max="19" width="23.140625" style="117" customWidth="1"/>
    <col min="20" max="20" width="23" style="117" customWidth="1"/>
    <col min="21" max="21" width="23.28515625" hidden="1" customWidth="1"/>
    <col min="22" max="22" width="22.7109375" style="118" customWidth="1"/>
    <col min="23" max="23" width="34.85546875" style="118" customWidth="1"/>
  </cols>
  <sheetData>
    <row r="1" spans="2:23" ht="30.75" customHeight="1" thickBot="1" x14ac:dyDescent="0.3"/>
    <row r="2" spans="2:23" ht="45" customHeight="1" thickBot="1" x14ac:dyDescent="0.4">
      <c r="B2" s="248" t="s">
        <v>191</v>
      </c>
      <c r="C2" s="249"/>
      <c r="D2" s="249"/>
      <c r="E2" s="249"/>
      <c r="F2" s="249"/>
      <c r="G2" s="249"/>
      <c r="H2" s="249"/>
      <c r="I2" s="249"/>
      <c r="J2" s="249"/>
      <c r="K2" s="249"/>
      <c r="L2" s="249"/>
      <c r="M2" s="249"/>
      <c r="N2" s="249"/>
      <c r="O2" s="249"/>
      <c r="P2" s="249"/>
      <c r="Q2" s="249"/>
      <c r="R2" s="249"/>
      <c r="S2" s="249"/>
      <c r="T2" s="250"/>
    </row>
    <row r="3" spans="2:23" ht="57.75" customHeight="1" thickBot="1" x14ac:dyDescent="0.3">
      <c r="B3" s="251" t="s">
        <v>192</v>
      </c>
      <c r="C3" s="254" t="s">
        <v>22</v>
      </c>
      <c r="D3" s="255"/>
      <c r="E3" s="254" t="s">
        <v>28</v>
      </c>
      <c r="F3" s="255"/>
      <c r="G3" s="256" t="s">
        <v>193</v>
      </c>
      <c r="H3" s="257"/>
      <c r="I3" s="258"/>
      <c r="J3" s="254" t="s">
        <v>194</v>
      </c>
      <c r="K3" s="262"/>
      <c r="L3" s="262"/>
      <c r="M3" s="262"/>
      <c r="N3" s="262"/>
      <c r="O3" s="262"/>
      <c r="P3" s="262"/>
      <c r="Q3" s="262"/>
      <c r="R3" s="255"/>
      <c r="S3" s="263" t="s">
        <v>218</v>
      </c>
      <c r="T3" s="265" t="s">
        <v>195</v>
      </c>
    </row>
    <row r="4" spans="2:23" ht="57" customHeight="1" thickBot="1" x14ac:dyDescent="0.3">
      <c r="B4" s="252"/>
      <c r="C4" s="268" t="s">
        <v>24</v>
      </c>
      <c r="D4" s="268" t="s">
        <v>196</v>
      </c>
      <c r="E4" s="268" t="s">
        <v>197</v>
      </c>
      <c r="F4" s="268" t="s">
        <v>198</v>
      </c>
      <c r="G4" s="259"/>
      <c r="H4" s="260"/>
      <c r="I4" s="261"/>
      <c r="J4" s="254" t="s">
        <v>46</v>
      </c>
      <c r="K4" s="262"/>
      <c r="L4" s="255"/>
      <c r="M4" s="254" t="s">
        <v>190</v>
      </c>
      <c r="N4" s="262"/>
      <c r="O4" s="255"/>
      <c r="P4" s="254" t="s">
        <v>199</v>
      </c>
      <c r="Q4" s="262"/>
      <c r="R4" s="255"/>
      <c r="S4" s="264"/>
      <c r="T4" s="266"/>
      <c r="U4" s="119" t="s">
        <v>200</v>
      </c>
    </row>
    <row r="5" spans="2:23" ht="63.75" customHeight="1" thickBot="1" x14ac:dyDescent="0.3">
      <c r="B5" s="253"/>
      <c r="C5" s="269"/>
      <c r="D5" s="269"/>
      <c r="E5" s="269"/>
      <c r="F5" s="269"/>
      <c r="G5" s="120" t="s">
        <v>14</v>
      </c>
      <c r="H5" s="121" t="s">
        <v>15</v>
      </c>
      <c r="I5" s="122" t="s">
        <v>17</v>
      </c>
      <c r="J5" s="120" t="s">
        <v>14</v>
      </c>
      <c r="K5" s="121" t="s">
        <v>15</v>
      </c>
      <c r="L5" s="122" t="s">
        <v>16</v>
      </c>
      <c r="M5" s="120" t="s">
        <v>14</v>
      </c>
      <c r="N5" s="121" t="s">
        <v>15</v>
      </c>
      <c r="O5" s="122" t="s">
        <v>16</v>
      </c>
      <c r="P5" s="120" t="s">
        <v>14</v>
      </c>
      <c r="Q5" s="121" t="s">
        <v>15</v>
      </c>
      <c r="R5" s="122" t="s">
        <v>201</v>
      </c>
      <c r="S5" s="122"/>
      <c r="T5" s="267"/>
      <c r="U5" s="119"/>
    </row>
    <row r="6" spans="2:23" ht="102" customHeight="1" thickBot="1" x14ac:dyDescent="0.3">
      <c r="B6" s="148" t="s">
        <v>64</v>
      </c>
      <c r="C6" s="123"/>
      <c r="D6" s="124"/>
      <c r="E6" s="125">
        <v>2022</v>
      </c>
      <c r="F6" s="125">
        <v>2025</v>
      </c>
      <c r="G6" s="126">
        <f>'Kostimi i Planit të Veprimit'!U44</f>
        <v>17735480.800000001</v>
      </c>
      <c r="H6" s="126">
        <f>'Kostimi i Planit të Veprimit'!V44</f>
        <v>0</v>
      </c>
      <c r="I6" s="127">
        <f>'Kostimi i Planit të Veprimit'!W44</f>
        <v>17735480.800000001</v>
      </c>
      <c r="J6" s="126">
        <f>'Kostimi i Planit të Veprimit'!X44</f>
        <v>8557920.4000000004</v>
      </c>
      <c r="K6" s="126">
        <f>'Kostimi i Planit të Veprimit'!Y44</f>
        <v>0</v>
      </c>
      <c r="L6" s="127">
        <f>'Kostimi i Planit të Veprimit'!Z44</f>
        <v>8557920.4000000004</v>
      </c>
      <c r="M6" s="126">
        <f>'Kostimi i Planit të Veprimit'!AA44</f>
        <v>8444080.4000000004</v>
      </c>
      <c r="N6" s="126">
        <f>'Kostimi i Planit të Veprimit'!AB44</f>
        <v>0</v>
      </c>
      <c r="O6" s="127">
        <f>'Kostimi i Planit të Veprimit'!AC44</f>
        <v>8444080.4000000004</v>
      </c>
      <c r="P6" s="126">
        <f>'Kostimi i Planit të Veprimit'!AD44</f>
        <v>733480</v>
      </c>
      <c r="Q6" s="126">
        <f>'Kostimi i Planit të Veprimit'!AE44</f>
        <v>0</v>
      </c>
      <c r="R6" s="127">
        <f>'Kostimi i Planit të Veprimit'!AG44</f>
        <v>733480</v>
      </c>
      <c r="S6" s="127">
        <f>'[1]Kostimi i Planit të Veprimit'!AH18</f>
        <v>0</v>
      </c>
      <c r="T6" s="128">
        <f>I6/123</f>
        <v>144190.90081300813</v>
      </c>
      <c r="U6" s="129">
        <v>50000</v>
      </c>
    </row>
    <row r="7" spans="2:23" ht="105.75" customHeight="1" thickBot="1" x14ac:dyDescent="0.3">
      <c r="B7" s="148" t="s">
        <v>181</v>
      </c>
      <c r="C7" s="123"/>
      <c r="D7" s="124"/>
      <c r="E7" s="125">
        <v>2022</v>
      </c>
      <c r="F7" s="125">
        <v>2025</v>
      </c>
      <c r="G7" s="126">
        <f>'Kostimi i Planit të Veprimit'!U52</f>
        <v>1792600</v>
      </c>
      <c r="H7" s="126">
        <f>'Kostimi i Planit të Veprimit'!V52</f>
        <v>0</v>
      </c>
      <c r="I7" s="127">
        <f>'Kostimi i Planit të Veprimit'!W52</f>
        <v>1792600</v>
      </c>
      <c r="J7" s="126">
        <f>'Kostimi i Planit të Veprimit'!X52</f>
        <v>712700</v>
      </c>
      <c r="K7" s="126">
        <f>'Kostimi i Planit të Veprimit'!Y52</f>
        <v>0</v>
      </c>
      <c r="L7" s="127">
        <f>'Kostimi i Planit të Veprimit'!Z52</f>
        <v>712700</v>
      </c>
      <c r="M7" s="126">
        <f>'Kostimi i Planit të Veprimit'!AA52</f>
        <v>712700</v>
      </c>
      <c r="N7" s="126">
        <f>'Kostimi i Planit të Veprimit'!AB52</f>
        <v>0</v>
      </c>
      <c r="O7" s="127">
        <f>'Kostimi i Planit të Veprimit'!AC52</f>
        <v>712700</v>
      </c>
      <c r="P7" s="126">
        <f>'Kostimi i Planit të Veprimit'!AD52</f>
        <v>367200</v>
      </c>
      <c r="Q7" s="126">
        <f>'Kostimi i Planit të Veprimit'!AE52</f>
        <v>0</v>
      </c>
      <c r="R7" s="127">
        <f>'Kostimi i Planit të Veprimit'!AG52</f>
        <v>367200</v>
      </c>
      <c r="S7" s="127">
        <f>'[1]Kostimi i Planit të Veprimit'!AH19</f>
        <v>0</v>
      </c>
      <c r="T7" s="128">
        <f>I7/123</f>
        <v>14573.983739837398</v>
      </c>
      <c r="U7" s="129">
        <v>100000</v>
      </c>
    </row>
    <row r="8" spans="2:23" ht="90.75" customHeight="1" thickBot="1" x14ac:dyDescent="0.3">
      <c r="B8" s="148" t="s">
        <v>68</v>
      </c>
      <c r="C8" s="123"/>
      <c r="D8" s="124"/>
      <c r="E8" s="125">
        <v>2022</v>
      </c>
      <c r="F8" s="125">
        <v>2025</v>
      </c>
      <c r="G8" s="126">
        <f>'Kostimi i Planit të Veprimit'!U85</f>
        <v>14068438.6</v>
      </c>
      <c r="H8" s="126">
        <f>'Kostimi i Planit të Veprimit'!V85</f>
        <v>850000</v>
      </c>
      <c r="I8" s="127">
        <f>'Kostimi i Planit të Veprimit'!W85</f>
        <v>14918438.6</v>
      </c>
      <c r="J8" s="126">
        <f>'Kostimi i Planit të Veprimit'!X85</f>
        <v>6861819.2999999998</v>
      </c>
      <c r="K8" s="126">
        <f>'Kostimi i Planit të Veprimit'!Y85</f>
        <v>850000</v>
      </c>
      <c r="L8" s="127">
        <f>'Kostimi i Planit të Veprimit'!Z85</f>
        <v>7711819.2999999998</v>
      </c>
      <c r="M8" s="126">
        <f>'Kostimi i Planit të Veprimit'!AA85</f>
        <v>6761819.2999999998</v>
      </c>
      <c r="N8" s="126">
        <f>'Kostimi i Planit të Veprimit'!AB85</f>
        <v>0</v>
      </c>
      <c r="O8" s="127">
        <f>'Kostimi i Planit të Veprimit'!AC85</f>
        <v>6761819.2999999998</v>
      </c>
      <c r="P8" s="126">
        <f>'Kostimi i Planit të Veprimit'!AD85</f>
        <v>444800</v>
      </c>
      <c r="Q8" s="126">
        <f>'Kostimi i Planit të Veprimit'!AE85</f>
        <v>0</v>
      </c>
      <c r="R8" s="127">
        <f>'Kostimi i Planit të Veprimit'!AG85</f>
        <v>444800</v>
      </c>
      <c r="S8" s="127">
        <f>'[1]Kostimi i Planit të Veprimit'!AH20</f>
        <v>0</v>
      </c>
      <c r="T8" s="128">
        <f>I8/123</f>
        <v>121288.11869918699</v>
      </c>
      <c r="U8" s="129">
        <v>100000</v>
      </c>
    </row>
    <row r="9" spans="2:23" ht="57" customHeight="1" thickBot="1" x14ac:dyDescent="0.3">
      <c r="B9" s="130" t="s">
        <v>214</v>
      </c>
      <c r="C9" s="131"/>
      <c r="D9" s="131"/>
      <c r="E9" s="131"/>
      <c r="F9" s="131"/>
      <c r="G9" s="132">
        <f>SUM(G6:G8)</f>
        <v>33596519.399999999</v>
      </c>
      <c r="H9" s="132">
        <f t="shared" ref="H9:T9" si="0">SUM(H6:H8)</f>
        <v>850000</v>
      </c>
      <c r="I9" s="132">
        <f>SUM(I6:I8)</f>
        <v>34446519.399999999</v>
      </c>
      <c r="J9" s="132">
        <f t="shared" si="0"/>
        <v>16132439.699999999</v>
      </c>
      <c r="K9" s="132">
        <f t="shared" si="0"/>
        <v>850000</v>
      </c>
      <c r="L9" s="132">
        <f t="shared" si="0"/>
        <v>16982439.699999999</v>
      </c>
      <c r="M9" s="132">
        <f t="shared" si="0"/>
        <v>15918599.699999999</v>
      </c>
      <c r="N9" s="132">
        <f t="shared" si="0"/>
        <v>0</v>
      </c>
      <c r="O9" s="132">
        <f t="shared" si="0"/>
        <v>15918599.699999999</v>
      </c>
      <c r="P9" s="132">
        <f t="shared" si="0"/>
        <v>1545480</v>
      </c>
      <c r="Q9" s="132">
        <f t="shared" si="0"/>
        <v>0</v>
      </c>
      <c r="R9" s="132">
        <f t="shared" si="0"/>
        <v>1545480</v>
      </c>
      <c r="S9" s="132">
        <f t="shared" si="0"/>
        <v>0</v>
      </c>
      <c r="T9" s="132">
        <f t="shared" si="0"/>
        <v>280053.0032520325</v>
      </c>
      <c r="U9" s="133">
        <v>5250000</v>
      </c>
    </row>
    <row r="10" spans="2:23" s="31" customFormat="1" ht="38.25" customHeight="1" thickBot="1" x14ac:dyDescent="0.4">
      <c r="B10" s="245" t="s">
        <v>213</v>
      </c>
      <c r="C10" s="246"/>
      <c r="D10" s="246"/>
      <c r="E10" s="246"/>
      <c r="F10" s="246"/>
      <c r="G10" s="246"/>
      <c r="H10" s="246"/>
      <c r="I10" s="246"/>
      <c r="J10" s="246"/>
      <c r="K10" s="246"/>
      <c r="L10" s="246"/>
      <c r="M10" s="246"/>
      <c r="N10" s="246"/>
      <c r="O10" s="246"/>
      <c r="P10" s="246"/>
      <c r="Q10" s="246"/>
      <c r="R10" s="246"/>
      <c r="S10" s="246"/>
      <c r="T10" s="247"/>
      <c r="U10" s="134"/>
      <c r="V10" s="134"/>
      <c r="W10" s="134"/>
    </row>
    <row r="11" spans="2:23" ht="46.5" customHeight="1" thickBot="1" x14ac:dyDescent="0.3">
      <c r="B11" s="251" t="s">
        <v>192</v>
      </c>
      <c r="C11" s="254" t="s">
        <v>22</v>
      </c>
      <c r="D11" s="255"/>
      <c r="E11" s="254" t="s">
        <v>28</v>
      </c>
      <c r="F11" s="255"/>
      <c r="G11" s="256" t="s">
        <v>193</v>
      </c>
      <c r="H11" s="257"/>
      <c r="I11" s="258"/>
      <c r="J11" s="254" t="s">
        <v>194</v>
      </c>
      <c r="K11" s="262"/>
      <c r="L11" s="262"/>
      <c r="M11" s="262"/>
      <c r="N11" s="262"/>
      <c r="O11" s="262"/>
      <c r="P11" s="262"/>
      <c r="Q11" s="262"/>
      <c r="R11" s="255"/>
      <c r="S11" s="263" t="s">
        <v>218</v>
      </c>
      <c r="T11" s="265" t="s">
        <v>195</v>
      </c>
    </row>
    <row r="12" spans="2:23" ht="37.5" customHeight="1" thickBot="1" x14ac:dyDescent="0.3">
      <c r="B12" s="252"/>
      <c r="C12" s="268" t="s">
        <v>24</v>
      </c>
      <c r="D12" s="268" t="s">
        <v>196</v>
      </c>
      <c r="E12" s="268" t="s">
        <v>197</v>
      </c>
      <c r="F12" s="268" t="s">
        <v>198</v>
      </c>
      <c r="G12" s="259"/>
      <c r="H12" s="260"/>
      <c r="I12" s="261"/>
      <c r="J12" s="254" t="s">
        <v>46</v>
      </c>
      <c r="K12" s="262"/>
      <c r="L12" s="255"/>
      <c r="M12" s="254" t="s">
        <v>190</v>
      </c>
      <c r="N12" s="262"/>
      <c r="O12" s="255"/>
      <c r="P12" s="254" t="s">
        <v>199</v>
      </c>
      <c r="Q12" s="262"/>
      <c r="R12" s="255"/>
      <c r="S12" s="264"/>
      <c r="T12" s="266"/>
      <c r="U12" s="119" t="s">
        <v>200</v>
      </c>
    </row>
    <row r="13" spans="2:23" ht="62.25" customHeight="1" thickBot="1" x14ac:dyDescent="0.3">
      <c r="B13" s="253"/>
      <c r="C13" s="269"/>
      <c r="D13" s="269"/>
      <c r="E13" s="269"/>
      <c r="F13" s="269"/>
      <c r="G13" s="120" t="s">
        <v>14</v>
      </c>
      <c r="H13" s="121" t="s">
        <v>15</v>
      </c>
      <c r="I13" s="122" t="s">
        <v>17</v>
      </c>
      <c r="J13" s="120" t="s">
        <v>14</v>
      </c>
      <c r="K13" s="121" t="s">
        <v>15</v>
      </c>
      <c r="L13" s="122" t="s">
        <v>16</v>
      </c>
      <c r="M13" s="120" t="s">
        <v>14</v>
      </c>
      <c r="N13" s="121" t="s">
        <v>15</v>
      </c>
      <c r="O13" s="122" t="s">
        <v>16</v>
      </c>
      <c r="P13" s="120" t="s">
        <v>14</v>
      </c>
      <c r="Q13" s="121" t="s">
        <v>15</v>
      </c>
      <c r="R13" s="122" t="s">
        <v>201</v>
      </c>
      <c r="S13" s="122"/>
      <c r="T13" s="267"/>
      <c r="U13" s="119"/>
    </row>
    <row r="14" spans="2:23" ht="89.25" customHeight="1" thickBot="1" x14ac:dyDescent="0.3">
      <c r="B14" s="148" t="s">
        <v>215</v>
      </c>
      <c r="C14" s="124"/>
      <c r="D14" s="124"/>
      <c r="E14" s="125">
        <v>2022</v>
      </c>
      <c r="F14" s="125">
        <v>2025</v>
      </c>
      <c r="G14" s="126">
        <f>'Kostimi i Planit të Veprimit'!U111</f>
        <v>8408720</v>
      </c>
      <c r="H14" s="126">
        <f>'Kostimi i Planit të Veprimit'!V111</f>
        <v>500000</v>
      </c>
      <c r="I14" s="127">
        <f>'Kostimi i Planit të Veprimit'!W111</f>
        <v>8908720</v>
      </c>
      <c r="J14" s="126">
        <f>'Kostimi i Planit të Veprimit'!X111</f>
        <v>3739398</v>
      </c>
      <c r="K14" s="126">
        <f>'Kostimi i Planit të Veprimit'!Y111</f>
        <v>500000</v>
      </c>
      <c r="L14" s="127">
        <f>'Kostimi i Planit të Veprimit'!Z111</f>
        <v>4239398</v>
      </c>
      <c r="M14" s="126">
        <f>'Kostimi i Planit të Veprimit'!AA111</f>
        <v>3739398</v>
      </c>
      <c r="N14" s="126">
        <f>'Kostimi i Planit të Veprimit'!AB111</f>
        <v>0</v>
      </c>
      <c r="O14" s="127">
        <f>'Kostimi i Planit të Veprimit'!AC111</f>
        <v>3739398</v>
      </c>
      <c r="P14" s="126">
        <f>'Kostimi i Planit të Veprimit'!AD111</f>
        <v>929924</v>
      </c>
      <c r="Q14" s="126">
        <f>'Kostimi i Planit të Veprimit'!AE111</f>
        <v>0</v>
      </c>
      <c r="R14" s="127">
        <f>'Kostimi i Planit të Veprimit'!AG111</f>
        <v>929924</v>
      </c>
      <c r="S14" s="127">
        <f>'[1]Kostimi i Planit të Veprimit'!AH27</f>
        <v>0</v>
      </c>
      <c r="T14" s="128">
        <f>I14/123</f>
        <v>72428.617886178865</v>
      </c>
      <c r="U14" s="129">
        <v>125900000</v>
      </c>
    </row>
    <row r="15" spans="2:23" ht="88.5" customHeight="1" thickBot="1" x14ac:dyDescent="0.3">
      <c r="B15" s="148" t="s">
        <v>216</v>
      </c>
      <c r="C15" s="124"/>
      <c r="D15" s="124"/>
      <c r="E15" s="125">
        <v>2022</v>
      </c>
      <c r="F15" s="125">
        <v>2025</v>
      </c>
      <c r="G15" s="126">
        <f>'Kostimi i Planit të Veprimit'!U122</f>
        <v>7231640</v>
      </c>
      <c r="H15" s="126">
        <f>'Kostimi i Planit të Veprimit'!V122</f>
        <v>0</v>
      </c>
      <c r="I15" s="127">
        <f>'Kostimi i Planit të Veprimit'!W122</f>
        <v>7231640</v>
      </c>
      <c r="J15" s="126">
        <f>'Kostimi i Planit të Veprimit'!X122</f>
        <v>3445995</v>
      </c>
      <c r="K15" s="126">
        <f>'Kostimi i Planit të Veprimit'!Y122</f>
        <v>0</v>
      </c>
      <c r="L15" s="127">
        <f>'Kostimi i Planit të Veprimit'!Z122</f>
        <v>3445995</v>
      </c>
      <c r="M15" s="126">
        <f>'Kostimi i Planit të Veprimit'!AA122</f>
        <v>3445995</v>
      </c>
      <c r="N15" s="126">
        <f>'Kostimi i Planit të Veprimit'!AB122</f>
        <v>0</v>
      </c>
      <c r="O15" s="127">
        <f>'Kostimi i Planit të Veprimit'!AC122</f>
        <v>3445995</v>
      </c>
      <c r="P15" s="126">
        <f>'Kostimi i Planit të Veprimit'!AD122</f>
        <v>339650</v>
      </c>
      <c r="Q15" s="126">
        <f>'Kostimi i Planit të Veprimit'!AE122</f>
        <v>0</v>
      </c>
      <c r="R15" s="127">
        <f>'Kostimi i Planit të Veprimit'!AG122</f>
        <v>339650</v>
      </c>
      <c r="S15" s="127">
        <f>'[1]Kostimi i Planit të Veprimit'!AH28</f>
        <v>0</v>
      </c>
      <c r="T15" s="128">
        <f>I15/123</f>
        <v>58793.82113821138</v>
      </c>
      <c r="U15" s="129">
        <v>525200000</v>
      </c>
    </row>
    <row r="16" spans="2:23" s="118" customFormat="1" ht="86.25" customHeight="1" thickBot="1" x14ac:dyDescent="0.3">
      <c r="B16" s="148" t="s">
        <v>217</v>
      </c>
      <c r="C16" s="124"/>
      <c r="D16" s="124"/>
      <c r="E16" s="125">
        <v>2022</v>
      </c>
      <c r="F16" s="125">
        <v>2025</v>
      </c>
      <c r="G16" s="126">
        <f>'Kostimi i Planit të Veprimit'!U127</f>
        <v>1733000</v>
      </c>
      <c r="H16" s="126">
        <f>'Kostimi i Planit të Veprimit'!V127</f>
        <v>0</v>
      </c>
      <c r="I16" s="127">
        <f>'Kostimi i Planit të Veprimit'!W127</f>
        <v>1733000</v>
      </c>
      <c r="J16" s="126">
        <f>'Kostimi i Planit të Veprimit'!X127</f>
        <v>866500</v>
      </c>
      <c r="K16" s="126">
        <f>'Kostimi i Planit të Veprimit'!Y127</f>
        <v>0</v>
      </c>
      <c r="L16" s="127">
        <f>'Kostimi i Planit të Veprimit'!Z127</f>
        <v>866500</v>
      </c>
      <c r="M16" s="126">
        <f>'Kostimi i Planit të Veprimit'!AA127</f>
        <v>866500</v>
      </c>
      <c r="N16" s="126">
        <f>'Kostimi i Planit të Veprimit'!AB127</f>
        <v>0</v>
      </c>
      <c r="O16" s="127">
        <f>'Kostimi i Planit të Veprimit'!AC127</f>
        <v>866500</v>
      </c>
      <c r="P16" s="126">
        <f>'Kostimi i Planit të Veprimit'!AD127</f>
        <v>0</v>
      </c>
      <c r="Q16" s="126">
        <f>'Kostimi i Planit të Veprimit'!AE127</f>
        <v>0</v>
      </c>
      <c r="R16" s="127">
        <f>'Kostimi i Planit të Veprimit'!AG127</f>
        <v>0</v>
      </c>
      <c r="S16" s="127">
        <f>'[1]Kostimi i Planit të Veprimit'!AH29</f>
        <v>0</v>
      </c>
      <c r="T16" s="128">
        <f>I16/123</f>
        <v>14089.430894308944</v>
      </c>
      <c r="U16" s="129">
        <v>461720000</v>
      </c>
    </row>
    <row r="17" spans="2:23" s="118" customFormat="1" ht="36.75" customHeight="1" thickBot="1" x14ac:dyDescent="0.3">
      <c r="B17" s="149" t="s">
        <v>222</v>
      </c>
      <c r="C17" s="135"/>
      <c r="D17" s="135"/>
      <c r="E17" s="135"/>
      <c r="F17" s="135"/>
      <c r="G17" s="136">
        <f t="shared" ref="G17:S17" si="1">SUM(G14:G16)</f>
        <v>17373360</v>
      </c>
      <c r="H17" s="136">
        <f t="shared" si="1"/>
        <v>500000</v>
      </c>
      <c r="I17" s="136">
        <f t="shared" si="1"/>
        <v>17873360</v>
      </c>
      <c r="J17" s="136">
        <f t="shared" si="1"/>
        <v>8051893</v>
      </c>
      <c r="K17" s="136">
        <f t="shared" si="1"/>
        <v>500000</v>
      </c>
      <c r="L17" s="136">
        <f>SUM(L14:L16)</f>
        <v>8551893</v>
      </c>
      <c r="M17" s="136">
        <f t="shared" ref="M17:O17" si="2">SUM(M14:M16)</f>
        <v>8051893</v>
      </c>
      <c r="N17" s="136">
        <f t="shared" si="2"/>
        <v>0</v>
      </c>
      <c r="O17" s="136">
        <f t="shared" si="2"/>
        <v>8051893</v>
      </c>
      <c r="P17" s="136">
        <f t="shared" si="1"/>
        <v>1269574</v>
      </c>
      <c r="Q17" s="136">
        <f t="shared" si="1"/>
        <v>0</v>
      </c>
      <c r="R17" s="136">
        <f t="shared" si="1"/>
        <v>1269574</v>
      </c>
      <c r="S17" s="136">
        <f t="shared" si="1"/>
        <v>0</v>
      </c>
      <c r="T17" s="137">
        <f>SUM(T14:T16)</f>
        <v>145311.8699186992</v>
      </c>
      <c r="U17" s="133">
        <v>1112820000</v>
      </c>
    </row>
    <row r="18" spans="2:23" ht="51" customHeight="1" thickBot="1" x14ac:dyDescent="0.3">
      <c r="B18" s="150" t="s">
        <v>202</v>
      </c>
      <c r="C18" s="138"/>
      <c r="D18" s="138"/>
      <c r="E18" s="138"/>
      <c r="F18" s="138"/>
      <c r="G18" s="139">
        <f>G9+G17</f>
        <v>50969879.399999999</v>
      </c>
      <c r="H18" s="139">
        <f t="shared" ref="H18:S18" si="3">H9+H17</f>
        <v>1350000</v>
      </c>
      <c r="I18" s="139">
        <f t="shared" si="3"/>
        <v>52319879.399999999</v>
      </c>
      <c r="J18" s="139">
        <f t="shared" si="3"/>
        <v>24184332.699999999</v>
      </c>
      <c r="K18" s="139">
        <f t="shared" si="3"/>
        <v>1350000</v>
      </c>
      <c r="L18" s="139">
        <f t="shared" si="3"/>
        <v>25534332.699999999</v>
      </c>
      <c r="M18" s="139">
        <f t="shared" si="3"/>
        <v>23970492.699999999</v>
      </c>
      <c r="N18" s="139">
        <f t="shared" si="3"/>
        <v>0</v>
      </c>
      <c r="O18" s="139">
        <f t="shared" si="3"/>
        <v>23970492.699999999</v>
      </c>
      <c r="P18" s="139">
        <f t="shared" si="3"/>
        <v>2815054</v>
      </c>
      <c r="Q18" s="139">
        <f t="shared" si="3"/>
        <v>0</v>
      </c>
      <c r="R18" s="139">
        <f t="shared" si="3"/>
        <v>2815054</v>
      </c>
      <c r="S18" s="139">
        <f t="shared" si="3"/>
        <v>0</v>
      </c>
      <c r="T18" s="139">
        <f>T9+T17</f>
        <v>425364.87317073171</v>
      </c>
    </row>
    <row r="20" spans="2:23" ht="28.5" customHeight="1" x14ac:dyDescent="0.25"/>
    <row r="21" spans="2:23" s="117" customFormat="1" ht="36" customHeight="1" x14ac:dyDescent="0.25">
      <c r="B21"/>
      <c r="C21"/>
      <c r="D21"/>
      <c r="E21"/>
      <c r="F21"/>
      <c r="G21" s="140"/>
      <c r="H21" s="140"/>
      <c r="I21" s="140"/>
      <c r="J21" s="141"/>
      <c r="K21" s="142" t="s">
        <v>203</v>
      </c>
      <c r="L21" s="142" t="s">
        <v>204</v>
      </c>
      <c r="P21" s="142" t="s">
        <v>205</v>
      </c>
      <c r="U21"/>
      <c r="V21" s="118"/>
      <c r="W21" s="118"/>
    </row>
    <row r="22" spans="2:23" s="117" customFormat="1" ht="36.75" customHeight="1" x14ac:dyDescent="0.25">
      <c r="B22"/>
      <c r="C22"/>
      <c r="D22"/>
      <c r="E22"/>
      <c r="F22"/>
      <c r="G22" s="143" t="s">
        <v>165</v>
      </c>
      <c r="H22" s="144">
        <f>I18</f>
        <v>52319879.399999999</v>
      </c>
      <c r="I22" s="140"/>
      <c r="J22" s="141" t="s">
        <v>206</v>
      </c>
      <c r="K22" s="141">
        <f>G9</f>
        <v>33596519.399999999</v>
      </c>
      <c r="L22" s="141">
        <f>H9</f>
        <v>850000</v>
      </c>
      <c r="P22" s="141">
        <f>I9</f>
        <v>34446519.399999999</v>
      </c>
      <c r="Q22" s="117">
        <f>P22/P29*100</f>
        <v>65.83830046060848</v>
      </c>
      <c r="U22"/>
      <c r="V22" s="118"/>
      <c r="W22" s="118"/>
    </row>
    <row r="23" spans="2:23" s="117" customFormat="1" ht="30" customHeight="1" x14ac:dyDescent="0.25">
      <c r="B23"/>
      <c r="C23"/>
      <c r="D23"/>
      <c r="E23"/>
      <c r="F23"/>
      <c r="G23" s="143" t="s">
        <v>46</v>
      </c>
      <c r="H23" s="144">
        <f>L18</f>
        <v>25534332.699999999</v>
      </c>
      <c r="I23" s="145">
        <f>H23/H22*100</f>
        <v>48.804265210137316</v>
      </c>
      <c r="J23" s="141" t="s">
        <v>207</v>
      </c>
      <c r="K23" s="141">
        <f>G17</f>
        <v>17373360</v>
      </c>
      <c r="L23" s="141">
        <f>H17</f>
        <v>500000</v>
      </c>
      <c r="P23" s="141">
        <f>I17</f>
        <v>17873360</v>
      </c>
      <c r="Q23" s="117">
        <f>P23/P29*100</f>
        <v>34.16169953939152</v>
      </c>
      <c r="U23"/>
      <c r="V23" s="118"/>
      <c r="W23" s="118"/>
    </row>
    <row r="24" spans="2:23" s="117" customFormat="1" ht="26.25" customHeight="1" x14ac:dyDescent="0.25">
      <c r="B24"/>
      <c r="C24"/>
      <c r="D24"/>
      <c r="E24"/>
      <c r="F24"/>
      <c r="G24" s="143" t="s">
        <v>190</v>
      </c>
      <c r="H24" s="144">
        <f>O18</f>
        <v>23970492.699999999</v>
      </c>
      <c r="I24" s="145">
        <f>H24/H22*100</f>
        <v>45.815267494672398</v>
      </c>
      <c r="P24"/>
      <c r="Q24" s="118"/>
      <c r="R24" s="118"/>
    </row>
    <row r="25" spans="2:23" s="117" customFormat="1" ht="30" customHeight="1" x14ac:dyDescent="0.25">
      <c r="B25"/>
      <c r="C25"/>
      <c r="D25"/>
      <c r="E25"/>
      <c r="F25"/>
      <c r="G25" s="143" t="s">
        <v>208</v>
      </c>
      <c r="H25" s="144">
        <f>R18</f>
        <v>2815054</v>
      </c>
      <c r="I25" s="145">
        <f>H25/H22*100</f>
        <v>5.3804672951902868</v>
      </c>
      <c r="P25"/>
      <c r="Q25" s="118"/>
      <c r="R25" s="118"/>
    </row>
    <row r="26" spans="2:23" s="117" customFormat="1" ht="38.25" customHeight="1" x14ac:dyDescent="0.25">
      <c r="B26"/>
      <c r="C26"/>
      <c r="D26"/>
      <c r="E26"/>
      <c r="F26"/>
      <c r="G26" s="143" t="s">
        <v>209</v>
      </c>
      <c r="H26" s="144">
        <f>H22-H23-H24-H25</f>
        <v>0</v>
      </c>
      <c r="I26" s="145"/>
      <c r="P26"/>
      <c r="Q26" s="118"/>
      <c r="R26" s="118"/>
    </row>
    <row r="27" spans="2:23" s="117" customFormat="1" ht="24.75" customHeight="1" x14ac:dyDescent="0.25">
      <c r="B27"/>
      <c r="C27"/>
      <c r="D27"/>
      <c r="E27"/>
      <c r="F27"/>
      <c r="G27" s="140"/>
      <c r="H27" s="140"/>
      <c r="I27" s="140"/>
      <c r="P27"/>
      <c r="Q27" s="118"/>
      <c r="R27" s="118"/>
    </row>
    <row r="28" spans="2:23" s="117" customFormat="1" ht="24.75" customHeight="1" x14ac:dyDescent="0.25">
      <c r="B28"/>
      <c r="C28"/>
      <c r="D28"/>
      <c r="E28"/>
      <c r="F28"/>
      <c r="G28" s="140"/>
      <c r="H28" s="140"/>
      <c r="I28" s="140"/>
      <c r="J28" s="140"/>
      <c r="K28" s="140"/>
      <c r="L28" s="140"/>
      <c r="P28" s="140"/>
      <c r="U28"/>
      <c r="V28" s="118"/>
      <c r="W28" s="118"/>
    </row>
    <row r="29" spans="2:23" s="117" customFormat="1" ht="24.75" customHeight="1" x14ac:dyDescent="0.25">
      <c r="B29"/>
      <c r="C29"/>
      <c r="D29"/>
      <c r="E29"/>
      <c r="F29"/>
      <c r="G29" s="140"/>
      <c r="H29" s="140"/>
      <c r="I29" s="140"/>
      <c r="J29" s="140"/>
      <c r="K29" s="140"/>
      <c r="L29" s="140"/>
      <c r="P29" s="140">
        <f>SUM(P22:P27)</f>
        <v>52319879.399999999</v>
      </c>
      <c r="U29"/>
      <c r="V29" s="118"/>
      <c r="W29" s="118"/>
    </row>
    <row r="30" spans="2:23" s="117" customFormat="1" ht="24.75" customHeight="1" x14ac:dyDescent="0.25">
      <c r="B30"/>
      <c r="C30"/>
      <c r="D30"/>
      <c r="E30"/>
      <c r="F30"/>
      <c r="G30" s="146" t="s">
        <v>210</v>
      </c>
      <c r="H30" s="146">
        <f>G18</f>
        <v>50969879.399999999</v>
      </c>
      <c r="I30" s="155">
        <f>H30/H32</f>
        <v>0.97419718822975732</v>
      </c>
      <c r="J30" s="140"/>
      <c r="K30" s="140"/>
      <c r="L30" s="140"/>
      <c r="P30" s="140"/>
      <c r="U30"/>
      <c r="V30" s="118"/>
      <c r="W30" s="118"/>
    </row>
    <row r="31" spans="2:23" s="117" customFormat="1" ht="24.75" customHeight="1" x14ac:dyDescent="0.25">
      <c r="B31"/>
      <c r="C31"/>
      <c r="D31"/>
      <c r="E31"/>
      <c r="F31"/>
      <c r="G31" s="146" t="s">
        <v>211</v>
      </c>
      <c r="H31" s="146">
        <f>H18</f>
        <v>1350000</v>
      </c>
      <c r="I31" s="155">
        <f>H31/H32</f>
        <v>2.5802811770242729E-2</v>
      </c>
      <c r="J31" s="140"/>
      <c r="K31" s="140"/>
      <c r="L31" s="140"/>
      <c r="P31" s="140"/>
      <c r="U31"/>
      <c r="V31" s="118"/>
      <c r="W31" s="118"/>
    </row>
    <row r="32" spans="2:23" s="117" customFormat="1" ht="24.75" customHeight="1" x14ac:dyDescent="0.25">
      <c r="B32"/>
      <c r="C32"/>
      <c r="D32"/>
      <c r="E32"/>
      <c r="F32"/>
      <c r="G32" s="146" t="s">
        <v>212</v>
      </c>
      <c r="H32" s="146">
        <f>I18</f>
        <v>52319879.399999999</v>
      </c>
      <c r="I32" s="155">
        <f>SUM(I30:I31)</f>
        <v>1</v>
      </c>
      <c r="J32" s="140"/>
      <c r="K32" s="140"/>
      <c r="L32" s="140"/>
      <c r="P32" s="140"/>
      <c r="U32"/>
      <c r="V32" s="118"/>
      <c r="W32" s="118"/>
    </row>
    <row r="33" spans="2:23" s="117" customFormat="1" ht="24.75" customHeight="1" x14ac:dyDescent="0.25">
      <c r="B33"/>
      <c r="C33"/>
      <c r="D33"/>
      <c r="E33"/>
      <c r="F33"/>
      <c r="G33" s="140"/>
      <c r="H33" s="140"/>
      <c r="I33" s="140"/>
      <c r="J33" s="140"/>
      <c r="K33" s="140"/>
      <c r="L33" s="140"/>
      <c r="P33" s="140"/>
      <c r="U33"/>
      <c r="V33" s="118"/>
      <c r="W33" s="118"/>
    </row>
    <row r="34" spans="2:23" s="117" customFormat="1" ht="15.75" x14ac:dyDescent="0.25">
      <c r="B34"/>
      <c r="C34"/>
      <c r="D34"/>
      <c r="E34"/>
      <c r="F34"/>
      <c r="G34" s="140"/>
      <c r="H34" s="147"/>
      <c r="I34" s="140"/>
      <c r="J34" s="140"/>
      <c r="K34" s="140"/>
      <c r="L34" s="140"/>
      <c r="P34" s="140"/>
      <c r="U34"/>
      <c r="V34" s="118"/>
      <c r="W34" s="118"/>
    </row>
    <row r="35" spans="2:23" s="117" customFormat="1" ht="15.75" x14ac:dyDescent="0.25">
      <c r="B35"/>
      <c r="C35"/>
      <c r="D35"/>
      <c r="E35"/>
      <c r="F35"/>
      <c r="G35" s="140"/>
      <c r="H35" s="140"/>
      <c r="I35" s="140"/>
      <c r="J35" s="140"/>
      <c r="K35" s="140"/>
      <c r="L35" s="140"/>
      <c r="P35" s="140"/>
      <c r="U35"/>
      <c r="V35" s="118"/>
      <c r="W35" s="118"/>
    </row>
  </sheetData>
  <mergeCells count="30">
    <mergeCell ref="T11:T13"/>
    <mergeCell ref="C12:C13"/>
    <mergeCell ref="D12:D13"/>
    <mergeCell ref="E12:E13"/>
    <mergeCell ref="F12:F13"/>
    <mergeCell ref="J12:L12"/>
    <mergeCell ref="M12:O12"/>
    <mergeCell ref="P12:R12"/>
    <mergeCell ref="S11:S12"/>
    <mergeCell ref="B11:B13"/>
    <mergeCell ref="C11:D11"/>
    <mergeCell ref="E11:F11"/>
    <mergeCell ref="G11:I12"/>
    <mergeCell ref="J11:R11"/>
    <mergeCell ref="B10:T10"/>
    <mergeCell ref="B2:T2"/>
    <mergeCell ref="B3:B5"/>
    <mergeCell ref="C3:D3"/>
    <mergeCell ref="E3:F3"/>
    <mergeCell ref="G3:I4"/>
    <mergeCell ref="J3:R3"/>
    <mergeCell ref="S3:S4"/>
    <mergeCell ref="T3:T5"/>
    <mergeCell ref="C4:C5"/>
    <mergeCell ref="D4:D5"/>
    <mergeCell ref="E4:E5"/>
    <mergeCell ref="F4:F5"/>
    <mergeCell ref="J4:L4"/>
    <mergeCell ref="M4:O4"/>
    <mergeCell ref="P4:R4"/>
  </mergeCells>
  <pageMargins left="0.7" right="0.7" top="0.75" bottom="0.75" header="0.3" footer="0.3"/>
  <pageSetup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1:G36"/>
  <sheetViews>
    <sheetView workbookViewId="0">
      <selection activeCell="A20" sqref="A20"/>
    </sheetView>
  </sheetViews>
  <sheetFormatPr defaultRowHeight="15" x14ac:dyDescent="0.25"/>
  <cols>
    <col min="1" max="1" width="43.7109375" customWidth="1"/>
    <col min="2" max="2" width="14.85546875" customWidth="1"/>
    <col min="3" max="3" width="15.140625" customWidth="1"/>
    <col min="4" max="4" width="18.7109375" customWidth="1"/>
    <col min="5" max="5" width="19.28515625" customWidth="1"/>
    <col min="6" max="6" width="13.5703125" customWidth="1"/>
    <col min="7" max="7" width="27.140625" customWidth="1"/>
  </cols>
  <sheetData>
    <row r="1" spans="1:7" ht="30.75" customHeight="1" thickBot="1" x14ac:dyDescent="0.3">
      <c r="A1" s="270" t="s">
        <v>221</v>
      </c>
      <c r="B1" s="270"/>
      <c r="C1" s="270"/>
      <c r="D1" s="270"/>
      <c r="E1" s="270"/>
      <c r="F1" s="270"/>
    </row>
    <row r="2" spans="1:7" ht="24" x14ac:dyDescent="0.25">
      <c r="A2" s="273" t="s">
        <v>55</v>
      </c>
      <c r="B2" s="276" t="s">
        <v>50</v>
      </c>
      <c r="C2" s="41" t="s">
        <v>51</v>
      </c>
      <c r="D2" s="41" t="s">
        <v>53</v>
      </c>
      <c r="E2" s="115" t="s">
        <v>53</v>
      </c>
      <c r="F2" s="33" t="s">
        <v>54</v>
      </c>
    </row>
    <row r="3" spans="1:7" x14ac:dyDescent="0.25">
      <c r="A3" s="274"/>
      <c r="B3" s="277"/>
      <c r="C3" s="34" t="s">
        <v>52</v>
      </c>
      <c r="D3" s="34" t="s">
        <v>46</v>
      </c>
      <c r="E3" s="116" t="s">
        <v>190</v>
      </c>
      <c r="F3" s="35" t="s">
        <v>52</v>
      </c>
    </row>
    <row r="4" spans="1:7" ht="21" customHeight="1" thickBot="1" x14ac:dyDescent="0.3">
      <c r="A4" s="275"/>
      <c r="B4" s="278"/>
      <c r="C4" s="23"/>
      <c r="D4" s="24" t="s">
        <v>18</v>
      </c>
      <c r="E4" s="80" t="s">
        <v>18</v>
      </c>
      <c r="F4" s="36"/>
    </row>
    <row r="5" spans="1:7" ht="23.25" customHeight="1" thickBot="1" x14ac:dyDescent="0.3">
      <c r="A5" s="279" t="s">
        <v>188</v>
      </c>
      <c r="B5" s="25" t="s">
        <v>14</v>
      </c>
      <c r="C5" s="26">
        <f>'Qëllimi i Politikave'!G9</f>
        <v>33596519.399999999</v>
      </c>
      <c r="D5" s="26">
        <f>'Qëllimi i Politikave'!J9+'Qëllimi i Politikave'!P9/2</f>
        <v>16905179.699999999</v>
      </c>
      <c r="E5" s="26">
        <f>'Qëllimi i Politikave'!M9+'Qëllimi i Politikave'!P9/2</f>
        <v>16691339.699999999</v>
      </c>
      <c r="F5" s="271">
        <f>(C5+C6)-(D5+D6)-(E5+E6)</f>
        <v>0</v>
      </c>
      <c r="G5" s="68"/>
    </row>
    <row r="6" spans="1:7" ht="21.75" customHeight="1" thickBot="1" x14ac:dyDescent="0.3">
      <c r="A6" s="280"/>
      <c r="B6" s="27" t="s">
        <v>15</v>
      </c>
      <c r="C6" s="28">
        <f>'Qëllimi i Politikave'!H9</f>
        <v>850000</v>
      </c>
      <c r="D6" s="28">
        <f>'Qëllimi i Politikave'!K9+'Qëllimi i Politikave'!Q9/2</f>
        <v>850000</v>
      </c>
      <c r="E6" s="28">
        <f>'Qëllimi i Politikave'!N9+'Qëllimi i Politikave'!S9/2</f>
        <v>0</v>
      </c>
      <c r="F6" s="272"/>
      <c r="G6" s="68"/>
    </row>
    <row r="7" spans="1:7" ht="21.75" customHeight="1" thickBot="1" x14ac:dyDescent="0.3">
      <c r="A7" s="279" t="s">
        <v>189</v>
      </c>
      <c r="B7" s="25" t="s">
        <v>14</v>
      </c>
      <c r="C7" s="26">
        <f>'Qëllimi i Politikave'!G17</f>
        <v>17373360</v>
      </c>
      <c r="D7" s="26">
        <f>'Qëllimi i Politikave'!J17+'Qëllimi i Politikave'!P17/2</f>
        <v>8686680</v>
      </c>
      <c r="E7" s="26">
        <f>'Qëllimi i Politikave'!M17+'Qëllimi i Politikave'!P17/2</f>
        <v>8686680</v>
      </c>
      <c r="F7" s="271">
        <f t="shared" ref="F7" si="0">(C7+C8)-(D7+D8)-(E7+E8)</f>
        <v>0</v>
      </c>
      <c r="G7" s="32"/>
    </row>
    <row r="8" spans="1:7" ht="28.5" customHeight="1" thickBot="1" x14ac:dyDescent="0.3">
      <c r="A8" s="280"/>
      <c r="B8" s="27" t="s">
        <v>15</v>
      </c>
      <c r="C8" s="28">
        <f>'Qëllimi i Politikave'!H17</f>
        <v>500000</v>
      </c>
      <c r="D8" s="28">
        <f>'Qëllimi i Politikave'!K17+'Qëllimi i Politikave'!Q17/2</f>
        <v>500000</v>
      </c>
      <c r="E8" s="28">
        <f>'Qëllimi i Politikave'!N17+'Qëllimi i Politikave'!Q17/2</f>
        <v>0</v>
      </c>
      <c r="F8" s="272"/>
      <c r="G8" s="31"/>
    </row>
    <row r="9" spans="1:7" ht="23.25" customHeight="1" thickBot="1" x14ac:dyDescent="0.3">
      <c r="A9" s="37" t="s">
        <v>56</v>
      </c>
      <c r="B9" s="29"/>
      <c r="C9" s="30">
        <f>SUM(C5:C8)</f>
        <v>52319879.399999999</v>
      </c>
      <c r="D9" s="30">
        <f>SUM(D5:D8)</f>
        <v>26941859.699999999</v>
      </c>
      <c r="E9" s="30">
        <f>SUM(E5:E8)</f>
        <v>25378019.699999999</v>
      </c>
      <c r="F9" s="38">
        <f>SUM(F5:F8)</f>
        <v>0</v>
      </c>
    </row>
    <row r="10" spans="1:7" x14ac:dyDescent="0.25">
      <c r="A10" s="39" t="s">
        <v>19</v>
      </c>
      <c r="B10" s="283"/>
      <c r="C10" s="281">
        <f>C9/123</f>
        <v>425364.87317073171</v>
      </c>
      <c r="D10" s="281">
        <f t="shared" ref="D10:E10" si="1">D9/123</f>
        <v>219039.50975609754</v>
      </c>
      <c r="E10" s="281">
        <f t="shared" si="1"/>
        <v>206325.36341463414</v>
      </c>
      <c r="F10" s="281">
        <f>F9/125</f>
        <v>0</v>
      </c>
    </row>
    <row r="11" spans="1:7" ht="12.75" customHeight="1" thickBot="1" x14ac:dyDescent="0.3">
      <c r="A11" s="40" t="s">
        <v>219</v>
      </c>
      <c r="B11" s="284"/>
      <c r="C11" s="282"/>
      <c r="D11" s="282"/>
      <c r="E11" s="282"/>
      <c r="F11" s="282"/>
    </row>
    <row r="13" spans="1:7" x14ac:dyDescent="0.25">
      <c r="A13" s="69"/>
      <c r="B13" s="69"/>
      <c r="C13" s="69"/>
      <c r="D13" s="70"/>
      <c r="E13" s="70"/>
      <c r="F13" s="69"/>
      <c r="G13" s="69"/>
    </row>
    <row r="14" spans="1:7" x14ac:dyDescent="0.25">
      <c r="A14" s="69"/>
      <c r="B14" s="69"/>
      <c r="C14" s="69"/>
      <c r="D14" s="69"/>
      <c r="E14" s="69"/>
      <c r="F14" s="69"/>
      <c r="G14" s="69"/>
    </row>
    <row r="15" spans="1:7" x14ac:dyDescent="0.25">
      <c r="A15" s="69"/>
      <c r="B15" s="69"/>
      <c r="C15" s="69"/>
      <c r="D15" s="69"/>
      <c r="E15" s="69"/>
      <c r="F15" s="69"/>
      <c r="G15" s="69"/>
    </row>
    <row r="16" spans="1:7" x14ac:dyDescent="0.25">
      <c r="A16" s="69"/>
      <c r="B16" s="69"/>
      <c r="C16" s="69"/>
      <c r="D16" s="69"/>
      <c r="E16" s="69"/>
      <c r="F16" s="69"/>
      <c r="G16" s="69"/>
    </row>
    <row r="17" spans="1:7" x14ac:dyDescent="0.25">
      <c r="A17" s="69"/>
      <c r="B17" s="69"/>
      <c r="C17" s="69"/>
      <c r="D17" s="69"/>
      <c r="E17" s="69"/>
      <c r="F17" s="69"/>
      <c r="G17" s="69"/>
    </row>
    <row r="18" spans="1:7" x14ac:dyDescent="0.25">
      <c r="A18" s="69"/>
      <c r="B18" s="69"/>
      <c r="C18" s="69"/>
      <c r="D18" s="69"/>
      <c r="E18" s="69"/>
      <c r="F18" s="69"/>
      <c r="G18" s="69"/>
    </row>
    <row r="19" spans="1:7" x14ac:dyDescent="0.25">
      <c r="A19" s="69"/>
      <c r="B19" s="69"/>
      <c r="C19" s="69"/>
      <c r="D19" s="69"/>
      <c r="E19" s="69"/>
      <c r="F19" s="69"/>
      <c r="G19" s="69"/>
    </row>
    <row r="20" spans="1:7" x14ac:dyDescent="0.25">
      <c r="A20" s="69"/>
      <c r="B20" s="69"/>
      <c r="C20" s="69"/>
      <c r="D20" s="69"/>
      <c r="E20" s="69"/>
      <c r="F20" s="69"/>
      <c r="G20" s="69"/>
    </row>
    <row r="21" spans="1:7" x14ac:dyDescent="0.25">
      <c r="A21" s="69"/>
      <c r="B21" s="69"/>
      <c r="C21" s="69"/>
      <c r="D21" s="69"/>
      <c r="E21" s="69"/>
      <c r="F21" s="69"/>
      <c r="G21" s="69"/>
    </row>
    <row r="22" spans="1:7" x14ac:dyDescent="0.25">
      <c r="A22" s="69"/>
      <c r="B22" s="69"/>
      <c r="C22" s="69"/>
      <c r="D22" s="69"/>
      <c r="E22" s="69"/>
      <c r="F22" s="69"/>
      <c r="G22" s="69"/>
    </row>
    <row r="23" spans="1:7" x14ac:dyDescent="0.25">
      <c r="A23" s="69"/>
      <c r="B23" s="69"/>
      <c r="C23" s="69"/>
      <c r="D23" s="69"/>
      <c r="E23" s="69"/>
      <c r="F23" s="69"/>
      <c r="G23" s="69"/>
    </row>
    <row r="24" spans="1:7" x14ac:dyDescent="0.25">
      <c r="A24" s="69"/>
      <c r="B24" s="69"/>
      <c r="C24" s="69"/>
      <c r="D24" s="69"/>
      <c r="E24" s="69"/>
      <c r="F24" s="69"/>
      <c r="G24" s="69"/>
    </row>
    <row r="25" spans="1:7" x14ac:dyDescent="0.25">
      <c r="A25" s="69"/>
      <c r="B25" s="69"/>
      <c r="C25" s="69"/>
      <c r="D25" s="69"/>
      <c r="E25" s="69"/>
      <c r="F25" s="69"/>
      <c r="G25" s="69"/>
    </row>
    <row r="26" spans="1:7" x14ac:dyDescent="0.25">
      <c r="A26" s="69"/>
      <c r="B26" s="69"/>
      <c r="C26" s="69"/>
      <c r="D26" s="69"/>
      <c r="E26" s="69"/>
      <c r="F26" s="69"/>
      <c r="G26" s="69"/>
    </row>
    <row r="27" spans="1:7" x14ac:dyDescent="0.25">
      <c r="A27" s="69"/>
      <c r="B27" s="69"/>
      <c r="C27" s="69"/>
      <c r="D27" s="69"/>
      <c r="E27" s="69"/>
      <c r="F27" s="69"/>
      <c r="G27" s="69"/>
    </row>
    <row r="28" spans="1:7" x14ac:dyDescent="0.25">
      <c r="A28" s="69"/>
      <c r="B28" s="69"/>
      <c r="C28" s="69"/>
      <c r="D28" s="69"/>
      <c r="E28" s="69"/>
      <c r="F28" s="69"/>
      <c r="G28" s="69"/>
    </row>
    <row r="29" spans="1:7" x14ac:dyDescent="0.25">
      <c r="A29" s="69"/>
      <c r="B29" s="69"/>
      <c r="C29" s="69"/>
      <c r="D29" s="69"/>
      <c r="E29" s="69"/>
      <c r="F29" s="69"/>
      <c r="G29" s="69"/>
    </row>
    <row r="30" spans="1:7" x14ac:dyDescent="0.25">
      <c r="A30" s="69"/>
      <c r="B30" s="69"/>
      <c r="C30" s="69"/>
      <c r="D30" s="69"/>
      <c r="E30" s="69"/>
      <c r="F30" s="69"/>
      <c r="G30" s="69"/>
    </row>
    <row r="31" spans="1:7" x14ac:dyDescent="0.25">
      <c r="A31" s="69"/>
      <c r="B31" s="69"/>
      <c r="C31" s="69"/>
      <c r="D31" s="69"/>
      <c r="E31" s="69"/>
      <c r="F31" s="69"/>
      <c r="G31" s="69"/>
    </row>
    <row r="32" spans="1:7" x14ac:dyDescent="0.25">
      <c r="A32" s="69"/>
      <c r="B32" s="69"/>
      <c r="C32" s="69"/>
      <c r="D32" s="69"/>
      <c r="E32" s="69"/>
      <c r="F32" s="69"/>
      <c r="G32" s="69"/>
    </row>
    <row r="33" spans="1:7" x14ac:dyDescent="0.25">
      <c r="A33" s="69"/>
      <c r="B33" s="69"/>
      <c r="C33" s="69"/>
      <c r="D33" s="69"/>
      <c r="E33" s="69"/>
      <c r="F33" s="69"/>
      <c r="G33" s="69"/>
    </row>
    <row r="34" spans="1:7" x14ac:dyDescent="0.25">
      <c r="A34" s="69"/>
      <c r="B34" s="69"/>
      <c r="C34" s="69"/>
      <c r="D34" s="69"/>
      <c r="E34" s="69"/>
      <c r="F34" s="69"/>
      <c r="G34" s="69"/>
    </row>
    <row r="35" spans="1:7" x14ac:dyDescent="0.25">
      <c r="A35" s="69"/>
      <c r="B35" s="69"/>
      <c r="C35" s="69"/>
      <c r="D35" s="69"/>
      <c r="E35" s="69"/>
      <c r="F35" s="69"/>
      <c r="G35" s="69"/>
    </row>
    <row r="36" spans="1:7" x14ac:dyDescent="0.25">
      <c r="A36" s="69"/>
      <c r="B36" s="69"/>
      <c r="C36" s="69"/>
      <c r="D36" s="69"/>
      <c r="E36" s="69"/>
      <c r="F36" s="69"/>
      <c r="G36" s="69"/>
    </row>
  </sheetData>
  <mergeCells count="12">
    <mergeCell ref="E10:E11"/>
    <mergeCell ref="B10:B11"/>
    <mergeCell ref="C10:C11"/>
    <mergeCell ref="D10:D11"/>
    <mergeCell ref="F10:F11"/>
    <mergeCell ref="A1:F1"/>
    <mergeCell ref="F7:F8"/>
    <mergeCell ref="A2:A4"/>
    <mergeCell ref="B2:B4"/>
    <mergeCell ref="A5:A6"/>
    <mergeCell ref="F5:F6"/>
    <mergeCell ref="A7:A8"/>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Worksheets</vt:lpstr>
      </vt:variant>
      <vt:variant>
        <vt:i4>3</vt:i4>
      </vt:variant>
      <vt:variant>
        <vt:lpstr>Charts</vt:lpstr>
      </vt:variant>
      <vt:variant>
        <vt:i4>3</vt:i4>
      </vt:variant>
      <vt:variant>
        <vt:lpstr>Named Ranges</vt:lpstr>
      </vt:variant>
      <vt:variant>
        <vt:i4>1</vt:i4>
      </vt:variant>
    </vt:vector>
  </HeadingPairs>
  <TitlesOfParts>
    <vt:vector size="7" baseType="lpstr">
      <vt:lpstr>Kostimi i Planit të Veprimit</vt:lpstr>
      <vt:lpstr>Qëllimi i Politikave</vt:lpstr>
      <vt:lpstr>Nevojat Kapitale</vt:lpstr>
      <vt:lpstr>Grafiku i Kostove</vt:lpstr>
      <vt:lpstr>Grafiku-Ndarja e kostove</vt:lpstr>
      <vt:lpstr>Grafiku i Qëllimeve të Politika</vt:lpstr>
      <vt:lpstr>'Nevojat Kapitale'!_Hlk14952534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Oriana Arapi</dc:creator>
  <cp:lastModifiedBy>Besmira Hoxha</cp:lastModifiedBy>
  <cp:lastPrinted>2019-02-26T15:36:06Z</cp:lastPrinted>
  <dcterms:created xsi:type="dcterms:W3CDTF">2019-02-21T16:54:35Z</dcterms:created>
  <dcterms:modified xsi:type="dcterms:W3CDTF">2022-08-15T11:22:35Z</dcterms:modified>
</cp:coreProperties>
</file>